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75" windowWidth="19440" windowHeight="12240"/>
  </bookViews>
  <sheets>
    <sheet name="2016" sheetId="1" r:id="rId1"/>
    <sheet name="2017" sheetId="2" r:id="rId2"/>
    <sheet name="2018" sheetId="3" r:id="rId3"/>
    <sheet name="2019" sheetId="4" r:id="rId4"/>
    <sheet name="2020" sheetId="5" r:id="rId5"/>
  </sheets>
  <calcPr calcId="144525"/>
</workbook>
</file>

<file path=xl/calcChain.xml><?xml version="1.0" encoding="utf-8"?>
<calcChain xmlns="http://schemas.openxmlformats.org/spreadsheetml/2006/main">
  <c r="D10" i="2" l="1"/>
  <c r="D11" i="2" s="1"/>
  <c r="D13" i="2" s="1"/>
  <c r="D9" i="2"/>
  <c r="D22" i="1"/>
  <c r="E11" i="1"/>
  <c r="E13" i="1" s="1"/>
  <c r="D11" i="1"/>
  <c r="D13" i="1" s="1"/>
  <c r="D16" i="1" s="1"/>
  <c r="E10" i="1"/>
  <c r="D10" i="1"/>
  <c r="D9" i="1"/>
  <c r="C13" i="2" l="1"/>
  <c r="D16" i="2"/>
  <c r="E10" i="2" s="1"/>
  <c r="C13" i="1"/>
  <c r="D17" i="2" l="1"/>
  <c r="D17" i="1"/>
  <c r="E11" i="2" l="1"/>
  <c r="E13" i="2" s="1"/>
  <c r="E9" i="2"/>
  <c r="E9" i="1"/>
  <c r="E16" i="1" l="1"/>
  <c r="E17" i="1" s="1"/>
  <c r="E16" i="2"/>
  <c r="F10" i="1"/>
  <c r="F10" i="2" l="1"/>
  <c r="F11" i="2" s="1"/>
  <c r="F13" i="2" s="1"/>
  <c r="E17" i="2"/>
  <c r="F9" i="2"/>
  <c r="F11" i="1"/>
  <c r="F13" i="1" s="1"/>
  <c r="F16" i="1" s="1"/>
  <c r="F9" i="1"/>
  <c r="F16" i="2" l="1"/>
  <c r="F17" i="1"/>
  <c r="G10" i="1"/>
  <c r="G10" i="2" l="1"/>
  <c r="G11" i="2" s="1"/>
  <c r="G13" i="2" s="1"/>
  <c r="F17" i="2"/>
  <c r="G11" i="1"/>
  <c r="G13" i="1" s="1"/>
  <c r="G16" i="1" s="1"/>
  <c r="G9" i="1"/>
  <c r="G16" i="2" l="1"/>
  <c r="H10" i="2" s="1"/>
  <c r="G9" i="2"/>
  <c r="G17" i="2"/>
  <c r="H10" i="1" l="1"/>
  <c r="H11" i="1" s="1"/>
  <c r="H13" i="1" s="1"/>
  <c r="G17" i="1"/>
  <c r="H11" i="2"/>
  <c r="H13" i="2" s="1"/>
  <c r="H9" i="2"/>
  <c r="H16" i="2" l="1"/>
  <c r="H16" i="1"/>
  <c r="H9" i="1"/>
  <c r="I10" i="1" l="1"/>
  <c r="H17" i="1"/>
  <c r="I10" i="2"/>
  <c r="I11" i="2" s="1"/>
  <c r="I13" i="2" s="1"/>
  <c r="H17" i="2"/>
  <c r="I11" i="1"/>
  <c r="I13" i="1" s="1"/>
  <c r="I16" i="1" s="1"/>
  <c r="I9" i="1"/>
  <c r="I16" i="2" l="1"/>
  <c r="I9" i="2"/>
  <c r="D23" i="2" l="1"/>
  <c r="I17" i="2"/>
  <c r="I17" i="1"/>
  <c r="D23" i="1"/>
  <c r="D24" i="2"/>
  <c r="D26" i="2" s="1"/>
  <c r="D22" i="2"/>
  <c r="D24" i="1"/>
  <c r="D26" i="1" s="1"/>
  <c r="D29" i="2" l="1"/>
  <c r="E23" i="2" s="1"/>
  <c r="C26" i="2"/>
  <c r="C26" i="1"/>
  <c r="D29" i="1"/>
  <c r="D30" i="2" l="1"/>
  <c r="D30" i="1"/>
  <c r="E23" i="1"/>
  <c r="E24" i="2" l="1"/>
  <c r="E22" i="2"/>
  <c r="E24" i="1"/>
  <c r="E22" i="1"/>
  <c r="E26" i="2" l="1"/>
  <c r="E29" i="2" s="1"/>
  <c r="E26" i="1"/>
  <c r="E29" i="1" s="1"/>
  <c r="E30" i="1" l="1"/>
  <c r="F23" i="1"/>
  <c r="F23" i="2"/>
  <c r="F24" i="2" s="1"/>
  <c r="E30" i="2"/>
  <c r="F24" i="1"/>
  <c r="F22" i="1"/>
  <c r="F22" i="2" l="1"/>
  <c r="F26" i="2"/>
  <c r="F29" i="2" s="1"/>
  <c r="F26" i="1"/>
  <c r="F29" i="1" s="1"/>
  <c r="G23" i="2" l="1"/>
  <c r="G24" i="2" s="1"/>
  <c r="F30" i="2"/>
  <c r="G23" i="1"/>
  <c r="G24" i="1" s="1"/>
  <c r="F30" i="1"/>
  <c r="G26" i="2" l="1"/>
  <c r="G29" i="2" s="1"/>
  <c r="G22" i="2"/>
  <c r="G26" i="1"/>
  <c r="G29" i="1" s="1"/>
  <c r="G22" i="1"/>
  <c r="H23" i="2" l="1"/>
  <c r="H24" i="2" s="1"/>
  <c r="G30" i="2"/>
  <c r="H23" i="1"/>
  <c r="H24" i="1" s="1"/>
  <c r="G30" i="1"/>
  <c r="H22" i="1"/>
  <c r="H22" i="2" l="1"/>
  <c r="H26" i="2"/>
  <c r="H29" i="2" s="1"/>
  <c r="H26" i="1"/>
  <c r="H29" i="1" s="1"/>
  <c r="I23" i="2" l="1"/>
  <c r="I24" i="2" s="1"/>
  <c r="H30" i="2"/>
  <c r="I23" i="1"/>
  <c r="I24" i="1" s="1"/>
  <c r="I26" i="1" s="1"/>
  <c r="H30" i="1"/>
  <c r="I22" i="2"/>
  <c r="I22" i="1" l="1"/>
  <c r="I26" i="2"/>
  <c r="I29" i="2" s="1"/>
  <c r="I30" i="1"/>
  <c r="I29" i="1"/>
  <c r="I30" i="2" l="1"/>
  <c r="D10" i="3"/>
  <c r="D11" i="3" s="1"/>
  <c r="D13" i="3" s="1"/>
  <c r="D9" i="3" l="1"/>
  <c r="D16" i="3"/>
  <c r="C13" i="3"/>
  <c r="D17" i="3" l="1"/>
  <c r="E10" i="3" l="1"/>
  <c r="E11" i="3" s="1"/>
  <c r="E9" i="3"/>
  <c r="E13" i="3" l="1"/>
  <c r="E16" i="3" s="1"/>
  <c r="F9" i="3" l="1"/>
  <c r="E17" i="3"/>
  <c r="F10" i="3"/>
  <c r="F11" i="3" s="1"/>
  <c r="F13" i="3" l="1"/>
  <c r="F16" i="3" s="1"/>
  <c r="G10" i="3" l="1"/>
  <c r="G11" i="3" s="1"/>
  <c r="F17" i="3"/>
  <c r="G9" i="3"/>
  <c r="G13" i="3" l="1"/>
  <c r="G16" i="3" s="1"/>
  <c r="G17" i="3" s="1"/>
  <c r="H9" i="3" l="1"/>
  <c r="H10" i="3"/>
  <c r="H11" i="3" s="1"/>
  <c r="H13" i="3" l="1"/>
  <c r="H16" i="3" s="1"/>
  <c r="I10" i="3" l="1"/>
  <c r="I11" i="3" s="1"/>
  <c r="H17" i="3"/>
  <c r="I9" i="3"/>
  <c r="I13" i="3" l="1"/>
  <c r="I16" i="3" s="1"/>
  <c r="D23" i="3" l="1"/>
  <c r="D24" i="3" s="1"/>
  <c r="D26" i="3" s="1"/>
  <c r="I17" i="3"/>
  <c r="D22" i="3" l="1"/>
  <c r="C26" i="3"/>
  <c r="D29" i="3"/>
  <c r="D30" i="3" l="1"/>
  <c r="E23" i="3" l="1"/>
  <c r="E24" i="3" s="1"/>
  <c r="E22" i="3"/>
  <c r="E26" i="3" l="1"/>
  <c r="E29" i="3" s="1"/>
  <c r="F22" i="3" l="1"/>
  <c r="E30" i="3"/>
  <c r="F23" i="3"/>
  <c r="F24" i="3" s="1"/>
  <c r="F26" i="3" l="1"/>
  <c r="F29" i="3" s="1"/>
  <c r="F30" i="3" l="1"/>
  <c r="G23" i="3"/>
  <c r="G24" i="3" s="1"/>
  <c r="G22" i="3"/>
  <c r="G26" i="3" l="1"/>
  <c r="G29" i="3" s="1"/>
  <c r="G30" i="3" l="1"/>
  <c r="H22" i="3"/>
  <c r="H23" i="3"/>
  <c r="H24" i="3" s="1"/>
  <c r="H26" i="3" l="1"/>
  <c r="H29" i="3" s="1"/>
  <c r="I22" i="3" l="1"/>
  <c r="H30" i="3"/>
  <c r="I23" i="3" l="1"/>
  <c r="I24" i="3" s="1"/>
  <c r="I26" i="3" s="1"/>
  <c r="I29" i="3" s="1"/>
  <c r="D9" i="4" l="1"/>
  <c r="I30" i="3"/>
  <c r="D10" i="4"/>
  <c r="D11" i="4" s="1"/>
  <c r="D13" i="4" s="1"/>
  <c r="C13" i="4" l="1"/>
  <c r="D16" i="4"/>
  <c r="D17" i="4" l="1"/>
  <c r="E10" i="4" l="1"/>
  <c r="E11" i="4" s="1"/>
  <c r="E9" i="4"/>
  <c r="E13" i="4" l="1"/>
  <c r="E16" i="4" s="1"/>
  <c r="E17" i="4" s="1"/>
  <c r="F10" i="4" l="1"/>
  <c r="F11" i="4" s="1"/>
  <c r="F9" i="4"/>
  <c r="F13" i="4" l="1"/>
  <c r="F16" i="4" s="1"/>
  <c r="F17" i="4" l="1"/>
  <c r="G9" i="4"/>
  <c r="G10" i="4"/>
  <c r="G11" i="4" s="1"/>
  <c r="G13" i="4" l="1"/>
  <c r="G16" i="4" s="1"/>
  <c r="H9" i="4" l="1"/>
  <c r="G17" i="4"/>
  <c r="H10" i="4"/>
  <c r="H11" i="4" s="1"/>
  <c r="H13" i="4" l="1"/>
  <c r="H16" i="4" s="1"/>
  <c r="H17" i="4" l="1"/>
  <c r="I9" i="4"/>
  <c r="I10" i="4"/>
  <c r="I11" i="4" s="1"/>
  <c r="I13" i="4" l="1"/>
  <c r="I16" i="4" s="1"/>
  <c r="I17" i="4" l="1"/>
  <c r="D22" i="4"/>
  <c r="D23" i="4"/>
  <c r="D24" i="4" s="1"/>
  <c r="D26" i="4" s="1"/>
  <c r="D29" i="4" l="1"/>
  <c r="C26" i="4"/>
  <c r="D30" i="4" l="1"/>
  <c r="E23" i="4" l="1"/>
  <c r="E24" i="4" s="1"/>
  <c r="E22" i="4"/>
  <c r="E26" i="4" l="1"/>
  <c r="E29" i="4" s="1"/>
  <c r="E30" i="4" l="1"/>
  <c r="F23" i="4"/>
  <c r="F24" i="4" s="1"/>
  <c r="F22" i="4"/>
  <c r="F26" i="4" l="1"/>
  <c r="F29" i="4" s="1"/>
  <c r="F30" i="4" l="1"/>
  <c r="G22" i="4"/>
  <c r="G23" i="4"/>
  <c r="G24" i="4" s="1"/>
  <c r="G26" i="4" l="1"/>
  <c r="G29" i="4" s="1"/>
  <c r="G30" i="4" l="1"/>
  <c r="H22" i="4"/>
  <c r="H23" i="4"/>
  <c r="H24" i="4" s="1"/>
  <c r="H26" i="4" l="1"/>
  <c r="H29" i="4" s="1"/>
  <c r="H30" i="4" l="1"/>
  <c r="I22" i="4"/>
  <c r="I23" i="4"/>
  <c r="I24" i="4" s="1"/>
  <c r="I26" i="4" l="1"/>
  <c r="I29" i="4" s="1"/>
  <c r="I30" i="4" l="1"/>
  <c r="D10" i="5"/>
  <c r="D11" i="5" s="1"/>
  <c r="D13" i="5" s="1"/>
  <c r="D9" i="5"/>
  <c r="C13" i="5" l="1"/>
  <c r="D16" i="5"/>
  <c r="D17" i="5" l="1"/>
  <c r="E10" i="5" l="1"/>
  <c r="E11" i="5" s="1"/>
  <c r="E9" i="5"/>
  <c r="E13" i="5" l="1"/>
  <c r="E16" i="5" s="1"/>
  <c r="E17" i="5" l="1"/>
  <c r="F10" i="5"/>
  <c r="F11" i="5" s="1"/>
  <c r="F9" i="5"/>
  <c r="F13" i="5" l="1"/>
  <c r="F16" i="5" s="1"/>
  <c r="F17" i="5" l="1"/>
  <c r="G9" i="5"/>
  <c r="G10" i="5"/>
  <c r="G11" i="5" s="1"/>
  <c r="G13" i="5" l="1"/>
  <c r="G16" i="5" s="1"/>
  <c r="G17" i="5" l="1"/>
  <c r="H9" i="5"/>
  <c r="H10" i="5"/>
  <c r="H11" i="5" s="1"/>
  <c r="H13" i="5" l="1"/>
  <c r="H16" i="5" s="1"/>
  <c r="H17" i="5" l="1"/>
  <c r="I9" i="5"/>
  <c r="I10" i="5"/>
  <c r="I11" i="5" s="1"/>
  <c r="I13" i="5" l="1"/>
  <c r="I16" i="5" s="1"/>
  <c r="I17" i="5" l="1"/>
  <c r="D23" i="5"/>
  <c r="D24" i="5" s="1"/>
  <c r="D26" i="5" s="1"/>
  <c r="D22" i="5"/>
  <c r="D29" i="5" l="1"/>
  <c r="C26" i="5"/>
  <c r="D30" i="5" l="1"/>
  <c r="E22" i="5" l="1"/>
  <c r="E23" i="5"/>
  <c r="E24" i="5" s="1"/>
  <c r="E26" i="5" l="1"/>
  <c r="E29" i="5" s="1"/>
  <c r="E30" i="5" l="1"/>
  <c r="F23" i="5"/>
  <c r="F24" i="5" s="1"/>
  <c r="F22" i="5"/>
  <c r="F26" i="5" l="1"/>
  <c r="F29" i="5" s="1"/>
  <c r="F30" i="5" l="1"/>
  <c r="G22" i="5"/>
  <c r="G23" i="5"/>
  <c r="G24" i="5" s="1"/>
  <c r="G26" i="5" l="1"/>
  <c r="G29" i="5" s="1"/>
  <c r="H23" i="5" l="1"/>
  <c r="H24" i="5" s="1"/>
  <c r="G30" i="5"/>
  <c r="H22" i="5"/>
  <c r="H26" i="5" l="1"/>
  <c r="H29" i="5" s="1"/>
  <c r="H30" i="5" l="1"/>
  <c r="I23" i="5"/>
  <c r="I24" i="5" s="1"/>
  <c r="I22" i="5"/>
  <c r="I26" i="5" l="1"/>
  <c r="I29" i="5" s="1"/>
  <c r="I30" i="5" s="1"/>
</calcChain>
</file>

<file path=xl/sharedStrings.xml><?xml version="1.0" encoding="utf-8"?>
<sst xmlns="http://schemas.openxmlformats.org/spreadsheetml/2006/main" count="190" uniqueCount="28">
  <si>
    <t xml:space="preserve">SIMULAÇÃO PARA PAGAMENTO DOS PRECATÓRIOS - REGIME ESPECIAL </t>
  </si>
  <si>
    <t xml:space="preserve">Janeiro </t>
  </si>
  <si>
    <t>Fevereiro</t>
  </si>
  <si>
    <t>Março</t>
  </si>
  <si>
    <t>Abril</t>
  </si>
  <si>
    <t>Maio</t>
  </si>
  <si>
    <t>Junho</t>
  </si>
  <si>
    <t>1.</t>
  </si>
  <si>
    <t xml:space="preserve">RCL </t>
  </si>
  <si>
    <t>2.</t>
  </si>
  <si>
    <t>Valor dos Precatórios</t>
  </si>
  <si>
    <t>Precatórios em Relação a RCL</t>
  </si>
  <si>
    <t>3.</t>
  </si>
  <si>
    <t xml:space="preserve">Índice de Pagamento </t>
  </si>
  <si>
    <t>4.</t>
  </si>
  <si>
    <t>5.</t>
  </si>
  <si>
    <t xml:space="preserve">Diferença entre Precatório e Pagametno </t>
  </si>
  <si>
    <t>Julho</t>
  </si>
  <si>
    <t>Agosto</t>
  </si>
  <si>
    <t>Setembro</t>
  </si>
  <si>
    <t>Outubro</t>
  </si>
  <si>
    <t>Novembro</t>
  </si>
  <si>
    <t>Dezembro</t>
  </si>
  <si>
    <t xml:space="preserve">Preenchimento das informações </t>
  </si>
  <si>
    <t>□  Inserir o Valor dos Precatórios (2) requisitados ao TJSC até a data de 30 de junho do respectivo ano.</t>
  </si>
  <si>
    <t>□  	Índice de Pagamento (3) é o valor relativo a ser aplicado sobre a RCL para o pagamento dos precatórios no respectivo ano.</t>
  </si>
  <si>
    <t>□  	(4) Valor a ser utilizado para o liquidação dos precatórios.</t>
  </si>
  <si>
    <r>
      <rPr>
        <sz val="10"/>
        <color theme="1"/>
        <rFont val="Calibri"/>
        <family val="2"/>
      </rPr>
      <t xml:space="preserve">□  </t>
    </r>
    <r>
      <rPr>
        <sz val="10"/>
        <color theme="1"/>
        <rFont val="Times New Roman"/>
        <family val="1"/>
      </rPr>
      <t xml:space="preserve">	Inserir a Receita Corrente Liquida (1)  apurada no segundo mês anterior ao mês do deposito, conforme art.19 da resolução nº 115, de 29 de junho de 2010, que dispões sobre a gestão de precatórios no âmbito do pode judiciário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</si>
</sst>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\ * #,##0.0000_-;\-&quot;R$&quot;\ * #,##0.0000_-;_-&quot;R$&quot;\ * &quot;-&quot;??_-;_-@_-"/>
    <numFmt numFmtId="165" formatCode="0.000%"/>
    <numFmt numFmtId="166" formatCode="&quot;R$&quot;\ #,##0.00;[Red]&quot;R$&quot;\ #,##0.00"/>
    <numFmt numFmtId="167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8" fontId="2" fillId="2" borderId="3" xfId="1" applyNumberFormat="1" applyFont="1" applyFill="1" applyBorder="1" applyAlignment="1" applyProtection="1">
      <alignment horizontal="right"/>
      <protection locked="0"/>
    </xf>
    <xf numFmtId="164" fontId="5" fillId="2" borderId="4" xfId="1" applyNumberFormat="1" applyFont="1" applyFill="1" applyBorder="1" applyAlignment="1" applyProtection="1">
      <protection locked="0"/>
    </xf>
    <xf numFmtId="8" fontId="2" fillId="2" borderId="4" xfId="1" applyNumberFormat="1" applyFont="1" applyFill="1" applyBorder="1" applyProtection="1">
      <protection locked="0"/>
    </xf>
    <xf numFmtId="0" fontId="2" fillId="2" borderId="0" xfId="0" applyFont="1" applyFill="1" applyProtection="1"/>
    <xf numFmtId="0" fontId="5" fillId="2" borderId="4" xfId="0" applyFont="1" applyFill="1" applyBorder="1" applyProtection="1"/>
    <xf numFmtId="10" fontId="2" fillId="2" borderId="4" xfId="2" applyNumberFormat="1" applyFont="1" applyFill="1" applyBorder="1" applyAlignment="1" applyProtection="1">
      <alignment horizontal="center"/>
    </xf>
    <xf numFmtId="0" fontId="5" fillId="2" borderId="3" xfId="0" applyFont="1" applyFill="1" applyBorder="1" applyProtection="1"/>
    <xf numFmtId="165" fontId="5" fillId="2" borderId="3" xfId="2" applyNumberFormat="1" applyFont="1" applyFill="1" applyBorder="1" applyAlignment="1" applyProtection="1">
      <alignment horizontal="center"/>
    </xf>
    <xf numFmtId="44" fontId="2" fillId="2" borderId="4" xfId="0" applyNumberFormat="1" applyFont="1" applyFill="1" applyBorder="1" applyProtection="1"/>
    <xf numFmtId="0" fontId="2" fillId="2" borderId="4" xfId="0" applyFont="1" applyFill="1" applyBorder="1" applyProtection="1"/>
    <xf numFmtId="44" fontId="2" fillId="2" borderId="3" xfId="0" applyNumberFormat="1" applyFont="1" applyFill="1" applyBorder="1" applyProtection="1"/>
    <xf numFmtId="44" fontId="2" fillId="2" borderId="4" xfId="0" applyNumberFormat="1" applyFont="1" applyFill="1" applyBorder="1" applyAlignment="1" applyProtection="1">
      <alignment horizontal="center"/>
    </xf>
    <xf numFmtId="166" fontId="2" fillId="2" borderId="3" xfId="1" applyNumberFormat="1" applyFont="1" applyFill="1" applyBorder="1" applyProtection="1"/>
    <xf numFmtId="0" fontId="2" fillId="2" borderId="1" xfId="0" applyFont="1" applyFill="1" applyBorder="1" applyProtection="1"/>
    <xf numFmtId="0" fontId="5" fillId="2" borderId="1" xfId="0" applyFont="1" applyFill="1" applyBorder="1" applyAlignment="1" applyProtection="1">
      <alignment horizontal="center"/>
    </xf>
    <xf numFmtId="44" fontId="2" fillId="2" borderId="0" xfId="1" applyFont="1" applyFill="1" applyProtection="1">
      <protection locked="0"/>
    </xf>
    <xf numFmtId="166" fontId="2" fillId="2" borderId="0" xfId="0" applyNumberFormat="1" applyFont="1" applyFill="1" applyProtection="1">
      <protection locked="0"/>
    </xf>
    <xf numFmtId="0" fontId="5" fillId="2" borderId="0" xfId="0" applyFont="1" applyFill="1" applyProtection="1">
      <protection locked="0"/>
    </xf>
    <xf numFmtId="9" fontId="2" fillId="2" borderId="0" xfId="2" applyFont="1" applyFill="1" applyProtection="1">
      <protection locked="0"/>
    </xf>
    <xf numFmtId="0" fontId="2" fillId="2" borderId="0" xfId="0" applyFont="1" applyFill="1" applyAlignment="1" applyProtection="1">
      <protection locked="0"/>
    </xf>
    <xf numFmtId="10" fontId="2" fillId="2" borderId="0" xfId="0" applyNumberFormat="1" applyFont="1" applyFill="1" applyProtection="1">
      <protection locked="0"/>
    </xf>
    <xf numFmtId="9" fontId="2" fillId="2" borderId="0" xfId="0" applyNumberFormat="1" applyFont="1" applyFill="1" applyProtection="1">
      <protection locked="0"/>
    </xf>
    <xf numFmtId="8" fontId="2" fillId="2" borderId="0" xfId="0" applyNumberFormat="1" applyFont="1" applyFill="1" applyProtection="1">
      <protection locked="0"/>
    </xf>
    <xf numFmtId="0" fontId="2" fillId="2" borderId="4" xfId="2" applyNumberFormat="1" applyFont="1" applyFill="1" applyBorder="1" applyAlignment="1" applyProtection="1">
      <alignment horizontal="center"/>
    </xf>
    <xf numFmtId="167" fontId="2" fillId="2" borderId="4" xfId="2" applyNumberFormat="1" applyFont="1" applyFill="1" applyBorder="1" applyAlignment="1" applyProtection="1">
      <alignment horizontal="center"/>
    </xf>
    <xf numFmtId="164" fontId="5" fillId="2" borderId="4" xfId="1" applyNumberFormat="1" applyFont="1" applyFill="1" applyBorder="1" applyAlignment="1" applyProtection="1"/>
    <xf numFmtId="8" fontId="2" fillId="2" borderId="4" xfId="1" applyNumberFormat="1" applyFont="1" applyFill="1" applyBorder="1" applyAlignment="1" applyProtection="1">
      <alignment horizontal="center"/>
    </xf>
    <xf numFmtId="44" fontId="2" fillId="2" borderId="0" xfId="1" applyFont="1" applyFill="1" applyProtection="1"/>
    <xf numFmtId="0" fontId="2" fillId="2" borderId="2" xfId="0" applyFont="1" applyFill="1" applyBorder="1" applyProtection="1"/>
    <xf numFmtId="0" fontId="5" fillId="2" borderId="2" xfId="0" applyFont="1" applyFill="1" applyBorder="1" applyAlignment="1" applyProtection="1">
      <alignment horizontal="center"/>
    </xf>
    <xf numFmtId="8" fontId="2" fillId="2" borderId="3" xfId="1" applyNumberFormat="1" applyFont="1" applyFill="1" applyBorder="1" applyAlignment="1" applyProtection="1">
      <alignment horizontal="right"/>
    </xf>
    <xf numFmtId="8" fontId="2" fillId="2" borderId="4" xfId="1" applyNumberFormat="1" applyFont="1" applyFill="1" applyBorder="1" applyProtection="1"/>
    <xf numFmtId="0" fontId="3" fillId="2" borderId="0" xfId="0" applyFont="1" applyFill="1" applyAlignment="1" applyProtection="1">
      <alignment horizontal="center"/>
      <protection locked="0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454268</xdr:colOff>
      <xdr:row>0</xdr:row>
      <xdr:rowOff>43961</xdr:rowOff>
    </xdr:from>
    <xdr:to>
      <xdr:col>2</xdr:col>
      <xdr:colOff>840397</xdr:colOff>
      <xdr:row>4</xdr:row>
      <xdr:rowOff>135630</xdr:rowOff>
    </xdr:to>
    <xdr:pic>
      <xdr:nvPicPr>
        <xdr:cNvPr id="2" name="Imagem 1" descr="fecam_nov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4268" y="43961"/>
          <a:ext cx="1155456" cy="8170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454268</xdr:colOff>
      <xdr:row>0</xdr:row>
      <xdr:rowOff>36635</xdr:rowOff>
    </xdr:from>
    <xdr:to>
      <xdr:col>2</xdr:col>
      <xdr:colOff>840397</xdr:colOff>
      <xdr:row>4</xdr:row>
      <xdr:rowOff>128304</xdr:rowOff>
    </xdr:to>
    <xdr:pic>
      <xdr:nvPicPr>
        <xdr:cNvPr id="3" name="Imagem 2" descr="fecam_nov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4268" y="36635"/>
          <a:ext cx="1155456" cy="8170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483577</xdr:colOff>
      <xdr:row>0</xdr:row>
      <xdr:rowOff>29307</xdr:rowOff>
    </xdr:from>
    <xdr:to>
      <xdr:col>2</xdr:col>
      <xdr:colOff>869706</xdr:colOff>
      <xdr:row>4</xdr:row>
      <xdr:rowOff>120976</xdr:rowOff>
    </xdr:to>
    <xdr:pic>
      <xdr:nvPicPr>
        <xdr:cNvPr id="2" name="Imagem 1" descr="fecam_nov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3577" y="29307"/>
          <a:ext cx="1155456" cy="8170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483577</xdr:colOff>
      <xdr:row>0</xdr:row>
      <xdr:rowOff>43962</xdr:rowOff>
    </xdr:from>
    <xdr:to>
      <xdr:col>2</xdr:col>
      <xdr:colOff>869706</xdr:colOff>
      <xdr:row>4</xdr:row>
      <xdr:rowOff>135631</xdr:rowOff>
    </xdr:to>
    <xdr:pic>
      <xdr:nvPicPr>
        <xdr:cNvPr id="2" name="Imagem 1" descr="fecam_nov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3577" y="43962"/>
          <a:ext cx="1155456" cy="8170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490903</xdr:colOff>
      <xdr:row>0</xdr:row>
      <xdr:rowOff>0</xdr:rowOff>
    </xdr:from>
    <xdr:to>
      <xdr:col>2</xdr:col>
      <xdr:colOff>877032</xdr:colOff>
      <xdr:row>4</xdr:row>
      <xdr:rowOff>91669</xdr:rowOff>
    </xdr:to>
    <xdr:pic>
      <xdr:nvPicPr>
        <xdr:cNvPr id="2" name="Imagem 1" descr="fecam_nov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903" y="0"/>
          <a:ext cx="1155456" cy="8170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2"/>
  <sheetViews>
    <sheetView tabSelected="1" zoomScale="130" zoomScaleNormal="130" workbookViewId="0">
      <selection activeCell="C36" sqref="C36"/>
    </sheetView>
  </sheetViews>
  <sheetFormatPr defaultRowHeight="12.75" x14ac:dyDescent="0.2"/>
  <cols>
    <col min="1" max="1" width="9.140625" style="1"/>
    <col min="2" max="2" width="2.42578125" style="1" bestFit="1" customWidth="1"/>
    <col min="3" max="3" width="33.42578125" style="1" bestFit="1" customWidth="1"/>
    <col min="4" max="9" width="19.7109375" style="1" bestFit="1" customWidth="1"/>
    <col min="10" max="16384" width="9.140625" style="1"/>
  </cols>
  <sheetData>
    <row r="3" spans="2:9" ht="18.75" x14ac:dyDescent="0.3">
      <c r="C3" s="39" t="s">
        <v>0</v>
      </c>
      <c r="D3" s="39"/>
      <c r="E3" s="39"/>
      <c r="F3" s="39"/>
      <c r="G3" s="39"/>
      <c r="H3" s="2">
        <v>2016</v>
      </c>
    </row>
    <row r="5" spans="2:9" ht="13.5" thickBot="1" x14ac:dyDescent="0.25">
      <c r="C5" s="3"/>
      <c r="D5" s="3"/>
      <c r="E5" s="3"/>
      <c r="F5" s="3"/>
    </row>
    <row r="6" spans="2:9" x14ac:dyDescent="0.2">
      <c r="C6" s="4"/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  <c r="I6" s="5" t="s">
        <v>6</v>
      </c>
    </row>
    <row r="7" spans="2:9" x14ac:dyDescent="0.2">
      <c r="B7" s="1" t="s">
        <v>7</v>
      </c>
      <c r="C7" s="6" t="s">
        <v>8</v>
      </c>
      <c r="D7" s="7"/>
      <c r="E7" s="7"/>
      <c r="F7" s="7"/>
      <c r="G7" s="7"/>
      <c r="H7" s="7"/>
      <c r="I7" s="7"/>
    </row>
    <row r="8" spans="2:9" x14ac:dyDescent="0.2">
      <c r="B8" s="1" t="s">
        <v>9</v>
      </c>
      <c r="C8" s="8" t="s">
        <v>10</v>
      </c>
      <c r="D8" s="9"/>
      <c r="E8" s="9"/>
      <c r="F8" s="9"/>
      <c r="G8" s="9"/>
      <c r="H8" s="9"/>
      <c r="I8" s="9"/>
    </row>
    <row r="9" spans="2:9" x14ac:dyDescent="0.2">
      <c r="C9" s="32" t="s">
        <v>11</v>
      </c>
      <c r="D9" s="33" t="e">
        <f>IF((D8/D7)&gt;35%,"1,5% da RCL","1% da RCL")</f>
        <v>#DIV/0!</v>
      </c>
      <c r="E9" s="33" t="e">
        <f>IF((E8/E7)&gt;35%,"1,5% da RCL","1% da RCL")</f>
        <v>#DIV/0!</v>
      </c>
      <c r="F9" s="33" t="e">
        <f t="shared" ref="F9:I9" si="0">IF((F8/F7)&gt;35%,"1,5% da RCL","1% da RCL")</f>
        <v>#DIV/0!</v>
      </c>
      <c r="G9" s="33" t="e">
        <f t="shared" si="0"/>
        <v>#DIV/0!</v>
      </c>
      <c r="H9" s="33" t="e">
        <f t="shared" si="0"/>
        <v>#DIV/0!</v>
      </c>
      <c r="I9" s="33" t="e">
        <f t="shared" si="0"/>
        <v>#DIV/0!</v>
      </c>
    </row>
    <row r="10" spans="2:9" x14ac:dyDescent="0.2">
      <c r="B10" s="10" t="s">
        <v>12</v>
      </c>
      <c r="C10" s="11" t="s">
        <v>13</v>
      </c>
      <c r="D10" s="12" t="e">
        <f>(D8)/(D7*60)</f>
        <v>#DIV/0!</v>
      </c>
      <c r="E10" s="12" t="e">
        <f>(E8)/(E7*59)</f>
        <v>#DIV/0!</v>
      </c>
      <c r="F10" s="12" t="e">
        <f>(F8)/(F7*58)</f>
        <v>#DIV/0!</v>
      </c>
      <c r="G10" s="12" t="e">
        <f>(G8)/(G7*57)</f>
        <v>#DIV/0!</v>
      </c>
      <c r="H10" s="12" t="e">
        <f>(H8)/(H7*56)</f>
        <v>#DIV/0!</v>
      </c>
      <c r="I10" s="12" t="e">
        <f>(I8)/(I7*55)</f>
        <v>#DIV/0!</v>
      </c>
    </row>
    <row r="11" spans="2:9" x14ac:dyDescent="0.2">
      <c r="B11" s="10"/>
      <c r="C11" s="13"/>
      <c r="D11" s="14" t="e">
        <f t="shared" ref="D11:I11" si="1">IF(D10&lt;1%,"Pagamento da RCL- 1%","Pagamento pelo Índice")</f>
        <v>#DIV/0!</v>
      </c>
      <c r="E11" s="14" t="e">
        <f t="shared" si="1"/>
        <v>#DIV/0!</v>
      </c>
      <c r="F11" s="14" t="e">
        <f t="shared" si="1"/>
        <v>#DIV/0!</v>
      </c>
      <c r="G11" s="14" t="e">
        <f t="shared" si="1"/>
        <v>#DIV/0!</v>
      </c>
      <c r="H11" s="14" t="e">
        <f t="shared" si="1"/>
        <v>#DIV/0!</v>
      </c>
      <c r="I11" s="14" t="e">
        <f t="shared" si="1"/>
        <v>#DIV/0!</v>
      </c>
    </row>
    <row r="12" spans="2:9" x14ac:dyDescent="0.2">
      <c r="B12" s="10"/>
      <c r="C12" s="11"/>
      <c r="D12" s="15"/>
      <c r="E12" s="16"/>
      <c r="F12" s="16"/>
      <c r="G12" s="16"/>
      <c r="H12" s="16"/>
      <c r="I12" s="16"/>
    </row>
    <row r="13" spans="2:9" x14ac:dyDescent="0.2">
      <c r="B13" s="10" t="s">
        <v>14</v>
      </c>
      <c r="C13" s="13" t="e">
        <f>IF("Pagamento pelo Índice"=D11,"Pagamento pelo Índice","Pagamento da RCL- 1%")</f>
        <v>#DIV/0!</v>
      </c>
      <c r="D13" s="17" t="e">
        <f t="shared" ref="D13:I13" si="2">IF("Pagamento pelo Índice"=D11,((D10*D7)*1),IF("1% da RCL"=D9,(1%*D7),(1.5%*D7)))</f>
        <v>#DIV/0!</v>
      </c>
      <c r="E13" s="17" t="e">
        <f t="shared" si="2"/>
        <v>#DIV/0!</v>
      </c>
      <c r="F13" s="17" t="e">
        <f t="shared" si="2"/>
        <v>#DIV/0!</v>
      </c>
      <c r="G13" s="17" t="e">
        <f t="shared" si="2"/>
        <v>#DIV/0!</v>
      </c>
      <c r="H13" s="17" t="e">
        <f t="shared" si="2"/>
        <v>#DIV/0!</v>
      </c>
      <c r="I13" s="17" t="e">
        <f t="shared" si="2"/>
        <v>#DIV/0!</v>
      </c>
    </row>
    <row r="14" spans="2:9" x14ac:dyDescent="0.2">
      <c r="B14" s="10"/>
      <c r="C14" s="11"/>
      <c r="D14" s="18"/>
      <c r="E14" s="15"/>
      <c r="F14" s="15"/>
      <c r="G14" s="15"/>
      <c r="H14" s="15"/>
      <c r="I14" s="15"/>
    </row>
    <row r="15" spans="2:9" x14ac:dyDescent="0.2">
      <c r="B15" s="10"/>
      <c r="C15" s="11"/>
      <c r="D15" s="15"/>
      <c r="E15" s="16"/>
      <c r="F15" s="16"/>
      <c r="G15" s="16"/>
      <c r="H15" s="16"/>
      <c r="I15" s="16"/>
    </row>
    <row r="16" spans="2:9" x14ac:dyDescent="0.2">
      <c r="B16" s="10" t="s">
        <v>15</v>
      </c>
      <c r="C16" s="13" t="s">
        <v>16</v>
      </c>
      <c r="D16" s="19" t="e">
        <f>D8-D13</f>
        <v>#DIV/0!</v>
      </c>
      <c r="E16" s="19" t="e">
        <f t="shared" ref="E16:H16" si="3">E8-E13</f>
        <v>#DIV/0!</v>
      </c>
      <c r="F16" s="19" t="e">
        <f>F8-F13</f>
        <v>#DIV/0!</v>
      </c>
      <c r="G16" s="19" t="e">
        <f>G8-G13</f>
        <v>#DIV/0!</v>
      </c>
      <c r="H16" s="19" t="e">
        <f t="shared" si="3"/>
        <v>#DIV/0!</v>
      </c>
      <c r="I16" s="19" t="e">
        <f>I8-I13</f>
        <v>#DIV/0!</v>
      </c>
    </row>
    <row r="17" spans="2:9" ht="13.5" thickBot="1" x14ac:dyDescent="0.25">
      <c r="B17" s="10"/>
      <c r="C17" s="20"/>
      <c r="D17" s="21" t="e">
        <f>IF(D16&lt;0,"Pagamento realizado", "Saldo devedor")</f>
        <v>#DIV/0!</v>
      </c>
      <c r="E17" s="21" t="e">
        <f>IF(E16&lt;0,"Pagamento realizado", "Saldo devedor")</f>
        <v>#DIV/0!</v>
      </c>
      <c r="F17" s="21" t="e">
        <f>IF(F16&lt;0,"Pagamento realizado", "Saldo devedor")</f>
        <v>#DIV/0!</v>
      </c>
      <c r="G17" s="21" t="e">
        <f>IF(G16&lt;0,"Pagamento realizado", "Saldo devedor")</f>
        <v>#DIV/0!</v>
      </c>
      <c r="H17" s="21" t="e">
        <f>IF(H16&lt;=0,"Pagamento realizado", "Saldo devedor")</f>
        <v>#DIV/0!</v>
      </c>
      <c r="I17" s="21" t="e">
        <f>IF(I16&lt;=0,"Pagamento realizado", "Saldo devedor")</f>
        <v>#DIV/0!</v>
      </c>
    </row>
    <row r="18" spans="2:9" ht="13.5" thickBot="1" x14ac:dyDescent="0.25">
      <c r="C18" s="10"/>
      <c r="D18" s="34"/>
      <c r="E18" s="10"/>
      <c r="F18" s="10"/>
      <c r="G18" s="10"/>
      <c r="H18" s="10"/>
      <c r="I18" s="10"/>
    </row>
    <row r="19" spans="2:9" x14ac:dyDescent="0.2">
      <c r="C19" s="35"/>
      <c r="D19" s="36" t="s">
        <v>17</v>
      </c>
      <c r="E19" s="36" t="s">
        <v>18</v>
      </c>
      <c r="F19" s="36" t="s">
        <v>19</v>
      </c>
      <c r="G19" s="36" t="s">
        <v>20</v>
      </c>
      <c r="H19" s="36" t="s">
        <v>21</v>
      </c>
      <c r="I19" s="36" t="s">
        <v>22</v>
      </c>
    </row>
    <row r="20" spans="2:9" x14ac:dyDescent="0.2">
      <c r="B20" s="1" t="s">
        <v>7</v>
      </c>
      <c r="C20" s="13" t="s">
        <v>8</v>
      </c>
      <c r="D20" s="37"/>
      <c r="E20" s="37"/>
      <c r="F20" s="37"/>
      <c r="G20" s="37"/>
      <c r="H20" s="37"/>
      <c r="I20" s="37"/>
    </row>
    <row r="21" spans="2:9" x14ac:dyDescent="0.2">
      <c r="B21" s="1" t="s">
        <v>9</v>
      </c>
      <c r="C21" s="32" t="s">
        <v>10</v>
      </c>
      <c r="D21" s="38"/>
      <c r="E21" s="38"/>
      <c r="F21" s="38"/>
      <c r="G21" s="38"/>
      <c r="H21" s="38"/>
      <c r="I21" s="38"/>
    </row>
    <row r="22" spans="2:9" x14ac:dyDescent="0.2">
      <c r="C22" s="32" t="s">
        <v>11</v>
      </c>
      <c r="D22" s="33" t="e">
        <f>IF((D21/D20)&gt;35%,"1,5% da RCL","1% da RCL")</f>
        <v>#DIV/0!</v>
      </c>
      <c r="E22" s="33" t="e">
        <f t="shared" ref="E22:I22" si="4">IF((E21/E20)&gt;35%,"1,5% da RCL","1% da RCL")</f>
        <v>#DIV/0!</v>
      </c>
      <c r="F22" s="33" t="e">
        <f t="shared" si="4"/>
        <v>#DIV/0!</v>
      </c>
      <c r="G22" s="33" t="e">
        <f t="shared" si="4"/>
        <v>#DIV/0!</v>
      </c>
      <c r="H22" s="33" t="e">
        <f t="shared" si="4"/>
        <v>#DIV/0!</v>
      </c>
      <c r="I22" s="33" t="e">
        <f t="shared" si="4"/>
        <v>#DIV/0!</v>
      </c>
    </row>
    <row r="23" spans="2:9" x14ac:dyDescent="0.2">
      <c r="B23" s="10" t="s">
        <v>12</v>
      </c>
      <c r="C23" s="11" t="s">
        <v>13</v>
      </c>
      <c r="D23" s="12" t="e">
        <f>(D21)/(D20*54)</f>
        <v>#DIV/0!</v>
      </c>
      <c r="E23" s="12" t="e">
        <f>(E21)/(E20*53)</f>
        <v>#DIV/0!</v>
      </c>
      <c r="F23" s="12" t="e">
        <f>(F21)/(F20*52)</f>
        <v>#DIV/0!</v>
      </c>
      <c r="G23" s="12" t="e">
        <f>(G21)/(G20*51)</f>
        <v>#DIV/0!</v>
      </c>
      <c r="H23" s="12" t="e">
        <f>(H21)/(H20*50)</f>
        <v>#DIV/0!</v>
      </c>
      <c r="I23" s="12" t="e">
        <f>(I21)/(I20*49)</f>
        <v>#DIV/0!</v>
      </c>
    </row>
    <row r="24" spans="2:9" x14ac:dyDescent="0.2">
      <c r="B24" s="10"/>
      <c r="C24" s="13"/>
      <c r="D24" s="14" t="e">
        <f>IF(D23&lt;1%,"Pagamento da RCL- 1%","Pagamento pelo Índice")</f>
        <v>#DIV/0!</v>
      </c>
      <c r="E24" s="14" t="e">
        <f t="shared" ref="E24" si="5">IF(E23&lt;1%,"Pagamento da RCL- 1%","Pagamento pelo Índice")</f>
        <v>#DIV/0!</v>
      </c>
      <c r="F24" s="14" t="e">
        <f>IF(F23&lt;1%,"Pagamento da RCL- 1%","Pagamento pelo Índice")</f>
        <v>#DIV/0!</v>
      </c>
      <c r="G24" s="14" t="e">
        <f>IF(G23&lt;1%,"Pagamento da RCL- 1%","Pagamento pelo Índice")</f>
        <v>#DIV/0!</v>
      </c>
      <c r="H24" s="14" t="e">
        <f>IF(H23&lt;1%,"Pagamento da RCL- 1%","Pagamento pelo Índice")</f>
        <v>#DIV/0!</v>
      </c>
      <c r="I24" s="14" t="e">
        <f>IF(I23&lt;1%,"Pagamento da RCL- 1%","Pagamento pelo Índice")</f>
        <v>#DIV/0!</v>
      </c>
    </row>
    <row r="25" spans="2:9" x14ac:dyDescent="0.2">
      <c r="B25" s="10"/>
      <c r="C25" s="11"/>
      <c r="D25" s="15"/>
      <c r="E25" s="16"/>
      <c r="F25" s="16"/>
      <c r="G25" s="16"/>
      <c r="H25" s="16"/>
      <c r="I25" s="16"/>
    </row>
    <row r="26" spans="2:9" x14ac:dyDescent="0.2">
      <c r="B26" s="10" t="s">
        <v>14</v>
      </c>
      <c r="C26" s="13" t="e">
        <f>IF("Pagamento pelo Índice"=D24,"Pagamento pelo Índice","Pagamento da RCL- 1%")</f>
        <v>#DIV/0!</v>
      </c>
      <c r="D26" s="17" t="e">
        <f t="shared" ref="D26:I26" si="6">IF("Pagamento pelo Índice"=D24,((D23*D20)*1),IF("1% da RCL"=D22,(1%*D20),(1.5%*D20)))</f>
        <v>#DIV/0!</v>
      </c>
      <c r="E26" s="17" t="e">
        <f t="shared" si="6"/>
        <v>#DIV/0!</v>
      </c>
      <c r="F26" s="17" t="e">
        <f t="shared" si="6"/>
        <v>#DIV/0!</v>
      </c>
      <c r="G26" s="17" t="e">
        <f t="shared" si="6"/>
        <v>#DIV/0!</v>
      </c>
      <c r="H26" s="17" t="e">
        <f t="shared" si="6"/>
        <v>#DIV/0!</v>
      </c>
      <c r="I26" s="17" t="e">
        <f t="shared" si="6"/>
        <v>#DIV/0!</v>
      </c>
    </row>
    <row r="27" spans="2:9" x14ac:dyDescent="0.2">
      <c r="B27" s="10"/>
      <c r="C27" s="11"/>
      <c r="D27" s="18"/>
      <c r="E27" s="15"/>
      <c r="F27" s="15"/>
      <c r="G27" s="15"/>
      <c r="H27" s="15"/>
      <c r="I27" s="15"/>
    </row>
    <row r="28" spans="2:9" x14ac:dyDescent="0.2">
      <c r="B28" s="10"/>
      <c r="C28" s="11"/>
      <c r="D28" s="15"/>
      <c r="E28" s="16"/>
      <c r="F28" s="16"/>
      <c r="G28" s="16"/>
      <c r="H28" s="16"/>
      <c r="I28" s="16"/>
    </row>
    <row r="29" spans="2:9" x14ac:dyDescent="0.2">
      <c r="B29" s="10" t="s">
        <v>15</v>
      </c>
      <c r="C29" s="13" t="s">
        <v>16</v>
      </c>
      <c r="D29" s="19" t="e">
        <f t="shared" ref="D29:H29" si="7">D21-D26</f>
        <v>#DIV/0!</v>
      </c>
      <c r="E29" s="19" t="e">
        <f t="shared" si="7"/>
        <v>#DIV/0!</v>
      </c>
      <c r="F29" s="19" t="e">
        <f t="shared" si="7"/>
        <v>#DIV/0!</v>
      </c>
      <c r="G29" s="19" t="e">
        <f t="shared" si="7"/>
        <v>#DIV/0!</v>
      </c>
      <c r="H29" s="19" t="e">
        <f t="shared" si="7"/>
        <v>#DIV/0!</v>
      </c>
      <c r="I29" s="19" t="e">
        <f>I21-I26</f>
        <v>#DIV/0!</v>
      </c>
    </row>
    <row r="30" spans="2:9" ht="13.5" thickBot="1" x14ac:dyDescent="0.25">
      <c r="B30" s="10"/>
      <c r="C30" s="20"/>
      <c r="D30" s="21" t="e">
        <f>IF(D29&lt;0,"Pagamento realizado", "Saldo devedor")</f>
        <v>#DIV/0!</v>
      </c>
      <c r="E30" s="21" t="e">
        <f>IF(E29&lt;0,"Pagamento realizado", "Saldo devedor")</f>
        <v>#DIV/0!</v>
      </c>
      <c r="F30" s="21" t="e">
        <f>IF(F29&lt;0,"Pagamento realizado", "Saldo devedor")</f>
        <v>#DIV/0!</v>
      </c>
      <c r="G30" s="21" t="e">
        <f>IF(G29&lt;0,"Pagamento realizado", "Saldo devedor")</f>
        <v>#DIV/0!</v>
      </c>
      <c r="H30" s="21" t="e">
        <f>IF(H29&lt;=0,"Pagamento realizado", "Saldo devedor")</f>
        <v>#DIV/0!</v>
      </c>
      <c r="I30" s="21" t="e">
        <f>IF(I29&lt;=0,"Pagamento realizado", "Saldo devedor")</f>
        <v>#DIV/0!</v>
      </c>
    </row>
    <row r="31" spans="2:9" x14ac:dyDescent="0.2">
      <c r="D31" s="22"/>
      <c r="I31" s="23"/>
    </row>
    <row r="32" spans="2:9" x14ac:dyDescent="0.2">
      <c r="C32" s="24" t="s">
        <v>23</v>
      </c>
      <c r="D32" s="25"/>
    </row>
    <row r="33" spans="3:5" x14ac:dyDescent="0.2">
      <c r="C33" s="26" t="s">
        <v>27</v>
      </c>
    </row>
    <row r="34" spans="3:5" x14ac:dyDescent="0.2">
      <c r="C34" s="1" t="s">
        <v>24</v>
      </c>
    </row>
    <row r="35" spans="3:5" x14ac:dyDescent="0.2">
      <c r="C35" s="26" t="s">
        <v>25</v>
      </c>
    </row>
    <row r="36" spans="3:5" x14ac:dyDescent="0.2">
      <c r="C36" s="26" t="s">
        <v>26</v>
      </c>
    </row>
    <row r="40" spans="3:5" x14ac:dyDescent="0.2">
      <c r="D40" s="27"/>
      <c r="E40" s="28"/>
    </row>
    <row r="41" spans="3:5" x14ac:dyDescent="0.2">
      <c r="D41" s="22"/>
      <c r="E41" s="29"/>
    </row>
    <row r="42" spans="3:5" x14ac:dyDescent="0.2">
      <c r="D42" s="25"/>
    </row>
  </sheetData>
  <sheetProtection password="B5CA" sheet="1" objects="1" scenarios="1"/>
  <mergeCells count="1">
    <mergeCell ref="C3:G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2"/>
  <sheetViews>
    <sheetView topLeftCell="A4" zoomScale="130" zoomScaleNormal="130" workbookViewId="0">
      <selection activeCell="C36" sqref="C36"/>
    </sheetView>
  </sheetViews>
  <sheetFormatPr defaultRowHeight="12.75" x14ac:dyDescent="0.2"/>
  <cols>
    <col min="1" max="1" width="9.140625" style="1"/>
    <col min="2" max="2" width="2.42578125" style="1" bestFit="1" customWidth="1"/>
    <col min="3" max="3" width="33.42578125" style="1" bestFit="1" customWidth="1"/>
    <col min="4" max="9" width="19.7109375" style="1" bestFit="1" customWidth="1"/>
    <col min="10" max="16384" width="9.140625" style="1"/>
  </cols>
  <sheetData>
    <row r="3" spans="2:9" ht="18.75" x14ac:dyDescent="0.3">
      <c r="C3" s="39" t="s">
        <v>0</v>
      </c>
      <c r="D3" s="39"/>
      <c r="E3" s="39"/>
      <c r="F3" s="39"/>
      <c r="G3" s="39"/>
      <c r="H3" s="2">
        <v>2017</v>
      </c>
    </row>
    <row r="5" spans="2:9" ht="13.5" thickBot="1" x14ac:dyDescent="0.25">
      <c r="C5" s="3"/>
      <c r="D5" s="3"/>
      <c r="E5" s="3"/>
      <c r="F5" s="3"/>
    </row>
    <row r="6" spans="2:9" x14ac:dyDescent="0.2">
      <c r="C6" s="4"/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  <c r="I6" s="5" t="s">
        <v>6</v>
      </c>
    </row>
    <row r="7" spans="2:9" x14ac:dyDescent="0.2">
      <c r="B7" s="1" t="s">
        <v>7</v>
      </c>
      <c r="C7" s="6" t="s">
        <v>8</v>
      </c>
      <c r="D7" s="7"/>
      <c r="E7" s="7"/>
      <c r="F7" s="7"/>
      <c r="G7" s="7"/>
      <c r="H7" s="7"/>
      <c r="I7" s="7"/>
    </row>
    <row r="8" spans="2:9" x14ac:dyDescent="0.2">
      <c r="B8" s="1" t="s">
        <v>9</v>
      </c>
      <c r="C8" s="8" t="s">
        <v>10</v>
      </c>
      <c r="D8" s="9"/>
      <c r="E8" s="9"/>
      <c r="F8" s="9"/>
      <c r="G8" s="9"/>
      <c r="H8" s="9"/>
      <c r="I8" s="9"/>
    </row>
    <row r="9" spans="2:9" x14ac:dyDescent="0.2">
      <c r="C9" s="32" t="s">
        <v>11</v>
      </c>
      <c r="D9" s="33" t="e">
        <f>IF((D8/D7)&gt;35%,"1,5% da RCL","1% da RCL")</f>
        <v>#DIV/0!</v>
      </c>
      <c r="E9" s="33" t="e">
        <f>IF((E8/E7)&gt;35%,"1,5% da RCL","1% da RCL")</f>
        <v>#DIV/0!</v>
      </c>
      <c r="F9" s="33" t="e">
        <f t="shared" ref="F9:I9" si="0">IF((F8/F7)&gt;35%,"1,5% da RCL","1% da RCL")</f>
        <v>#DIV/0!</v>
      </c>
      <c r="G9" s="33" t="e">
        <f t="shared" si="0"/>
        <v>#DIV/0!</v>
      </c>
      <c r="H9" s="33" t="e">
        <f t="shared" si="0"/>
        <v>#DIV/0!</v>
      </c>
      <c r="I9" s="33" t="e">
        <f t="shared" si="0"/>
        <v>#DIV/0!</v>
      </c>
    </row>
    <row r="10" spans="2:9" x14ac:dyDescent="0.2">
      <c r="B10" s="10" t="s">
        <v>12</v>
      </c>
      <c r="C10" s="11" t="s">
        <v>13</v>
      </c>
      <c r="D10" s="30" t="e">
        <f>(D8)/(D7*48)</f>
        <v>#DIV/0!</v>
      </c>
      <c r="E10" s="12" t="e">
        <f>(E8)/(E7*47)</f>
        <v>#DIV/0!</v>
      </c>
      <c r="F10" s="12" t="e">
        <f>(F8)/(F7*46)</f>
        <v>#DIV/0!</v>
      </c>
      <c r="G10" s="12" t="e">
        <f>(G8)/(G7*45)</f>
        <v>#DIV/0!</v>
      </c>
      <c r="H10" s="12" t="e">
        <f>(H8)/(H7*44)</f>
        <v>#DIV/0!</v>
      </c>
      <c r="I10" s="12" t="e">
        <f>(I8)/(I7*43)</f>
        <v>#DIV/0!</v>
      </c>
    </row>
    <row r="11" spans="2:9" x14ac:dyDescent="0.2">
      <c r="B11" s="10"/>
      <c r="C11" s="13"/>
      <c r="D11" s="14" t="e">
        <f>IF(D10&lt;1%,"Pagamento da RCL- 1%","Pagamento pelo Índice")</f>
        <v>#DIV/0!</v>
      </c>
      <c r="E11" s="14" t="e">
        <f t="shared" ref="E11" si="1">IF(E10&lt;1%,"Pagamento da RCL- 1%","Pagamento pelo Índice")</f>
        <v>#DIV/0!</v>
      </c>
      <c r="F11" s="14" t="e">
        <f>IF(F10&lt;1%,"Pagamento da RCL- 1%","Pagamento pelo Índice")</f>
        <v>#DIV/0!</v>
      </c>
      <c r="G11" s="14" t="e">
        <f>IF(G10&lt;1%,"Pagamento da RCL- 1%","Pagamento pelo Índice")</f>
        <v>#DIV/0!</v>
      </c>
      <c r="H11" s="14" t="e">
        <f>IF(H10&lt;1%,"Pagamento da RCL- 1%","Pagamento pelo Índice")</f>
        <v>#DIV/0!</v>
      </c>
      <c r="I11" s="14" t="e">
        <f>IF(I10&lt;1%,"Pagamento da RCL- 1%","Pagamento pelo Índice")</f>
        <v>#DIV/0!</v>
      </c>
    </row>
    <row r="12" spans="2:9" x14ac:dyDescent="0.2">
      <c r="B12" s="10"/>
      <c r="C12" s="11"/>
      <c r="D12" s="15"/>
      <c r="E12" s="16"/>
      <c r="F12" s="16"/>
      <c r="G12" s="16"/>
      <c r="H12" s="16"/>
      <c r="I12" s="16"/>
    </row>
    <row r="13" spans="2:9" x14ac:dyDescent="0.2">
      <c r="B13" s="10" t="s">
        <v>14</v>
      </c>
      <c r="C13" s="13" t="e">
        <f>IF("Pagamento pelo Índice"=D11,"Pagamento pelo Índice","Pagamento da RCL- 1%")</f>
        <v>#DIV/0!</v>
      </c>
      <c r="D13" s="17" t="e">
        <f t="shared" ref="D13:I13" si="2">IF("Pagamento pelo Índice"=D11,((D10*D7)*1),IF("1% da RCL"=D9,(1%*D7),(1.5%*D7)))</f>
        <v>#DIV/0!</v>
      </c>
      <c r="E13" s="17" t="e">
        <f t="shared" si="2"/>
        <v>#DIV/0!</v>
      </c>
      <c r="F13" s="17" t="e">
        <f t="shared" si="2"/>
        <v>#DIV/0!</v>
      </c>
      <c r="G13" s="17" t="e">
        <f t="shared" si="2"/>
        <v>#DIV/0!</v>
      </c>
      <c r="H13" s="17" t="e">
        <f t="shared" si="2"/>
        <v>#DIV/0!</v>
      </c>
      <c r="I13" s="17" t="e">
        <f t="shared" si="2"/>
        <v>#DIV/0!</v>
      </c>
    </row>
    <row r="14" spans="2:9" x14ac:dyDescent="0.2">
      <c r="B14" s="10"/>
      <c r="C14" s="11"/>
      <c r="D14" s="18"/>
      <c r="E14" s="15"/>
      <c r="F14" s="15"/>
      <c r="G14" s="15"/>
      <c r="H14" s="15"/>
      <c r="I14" s="15"/>
    </row>
    <row r="15" spans="2:9" x14ac:dyDescent="0.2">
      <c r="B15" s="10"/>
      <c r="C15" s="11"/>
      <c r="D15" s="15"/>
      <c r="E15" s="16"/>
      <c r="F15" s="16"/>
      <c r="G15" s="16"/>
      <c r="H15" s="16"/>
      <c r="I15" s="16"/>
    </row>
    <row r="16" spans="2:9" x14ac:dyDescent="0.2">
      <c r="B16" s="10" t="s">
        <v>15</v>
      </c>
      <c r="C16" s="13" t="s">
        <v>16</v>
      </c>
      <c r="D16" s="19" t="e">
        <f t="shared" ref="D16:I16" si="3">D8-D13</f>
        <v>#DIV/0!</v>
      </c>
      <c r="E16" s="19" t="e">
        <f t="shared" si="3"/>
        <v>#DIV/0!</v>
      </c>
      <c r="F16" s="19" t="e">
        <f t="shared" si="3"/>
        <v>#DIV/0!</v>
      </c>
      <c r="G16" s="19" t="e">
        <f t="shared" si="3"/>
        <v>#DIV/0!</v>
      </c>
      <c r="H16" s="19" t="e">
        <f t="shared" si="3"/>
        <v>#DIV/0!</v>
      </c>
      <c r="I16" s="19" t="e">
        <f t="shared" si="3"/>
        <v>#DIV/0!</v>
      </c>
    </row>
    <row r="17" spans="2:9" ht="13.5" thickBot="1" x14ac:dyDescent="0.25">
      <c r="B17" s="10"/>
      <c r="C17" s="20"/>
      <c r="D17" s="21" t="e">
        <f>IF(D16&lt;0,"Pagamento realizado", "Saldo devedor")</f>
        <v>#DIV/0!</v>
      </c>
      <c r="E17" s="21" t="e">
        <f>IF(E16&lt;0,"Pagamento realizado", "Saldo devedor")</f>
        <v>#DIV/0!</v>
      </c>
      <c r="F17" s="21" t="e">
        <f>IF(F16&lt;0,"Pagamento realizado", "Saldo devedor")</f>
        <v>#DIV/0!</v>
      </c>
      <c r="G17" s="21" t="e">
        <f>IF(G16&lt;0,"Pagamento realizado", "Saldo devedor")</f>
        <v>#DIV/0!</v>
      </c>
      <c r="H17" s="21" t="e">
        <f>IF(H16&lt;=0,"Pagamento realizado", "Saldo devedor")</f>
        <v>#DIV/0!</v>
      </c>
      <c r="I17" s="21" t="e">
        <f>IF(I16&lt;=0,"Pagamento realizado", "Saldo devedor")</f>
        <v>#DIV/0!</v>
      </c>
    </row>
    <row r="18" spans="2:9" ht="13.5" thickBot="1" x14ac:dyDescent="0.25">
      <c r="C18" s="10"/>
      <c r="D18" s="34"/>
      <c r="E18" s="10"/>
      <c r="F18" s="10"/>
      <c r="G18" s="10"/>
      <c r="H18" s="10"/>
      <c r="I18" s="10"/>
    </row>
    <row r="19" spans="2:9" x14ac:dyDescent="0.2">
      <c r="C19" s="35"/>
      <c r="D19" s="36" t="s">
        <v>17</v>
      </c>
      <c r="E19" s="36" t="s">
        <v>18</v>
      </c>
      <c r="F19" s="36" t="s">
        <v>19</v>
      </c>
      <c r="G19" s="36" t="s">
        <v>20</v>
      </c>
      <c r="H19" s="36" t="s">
        <v>21</v>
      </c>
      <c r="I19" s="36" t="s">
        <v>22</v>
      </c>
    </row>
    <row r="20" spans="2:9" x14ac:dyDescent="0.2">
      <c r="B20" s="1" t="s">
        <v>7</v>
      </c>
      <c r="C20" s="13" t="s">
        <v>8</v>
      </c>
      <c r="D20" s="37"/>
      <c r="E20" s="37"/>
      <c r="F20" s="37"/>
      <c r="G20" s="37"/>
      <c r="H20" s="37"/>
      <c r="I20" s="37"/>
    </row>
    <row r="21" spans="2:9" x14ac:dyDescent="0.2">
      <c r="B21" s="1" t="s">
        <v>9</v>
      </c>
      <c r="C21" s="32" t="s">
        <v>10</v>
      </c>
      <c r="D21" s="38"/>
      <c r="E21" s="38"/>
      <c r="F21" s="38"/>
      <c r="G21" s="38"/>
      <c r="H21" s="38"/>
      <c r="I21" s="38"/>
    </row>
    <row r="22" spans="2:9" x14ac:dyDescent="0.2">
      <c r="C22" s="32" t="s">
        <v>11</v>
      </c>
      <c r="D22" s="33" t="e">
        <f>IF((D21/D20)&gt;35%,"1,5% da RCL","1% da RCL")</f>
        <v>#DIV/0!</v>
      </c>
      <c r="E22" s="33" t="e">
        <f t="shared" ref="E22:I22" si="4">IF((E21/E20)&gt;35%,"1,5% da RCL","1% da RCL")</f>
        <v>#DIV/0!</v>
      </c>
      <c r="F22" s="33" t="e">
        <f t="shared" si="4"/>
        <v>#DIV/0!</v>
      </c>
      <c r="G22" s="33" t="e">
        <f t="shared" si="4"/>
        <v>#DIV/0!</v>
      </c>
      <c r="H22" s="33" t="e">
        <f t="shared" si="4"/>
        <v>#DIV/0!</v>
      </c>
      <c r="I22" s="33" t="e">
        <f t="shared" si="4"/>
        <v>#DIV/0!</v>
      </c>
    </row>
    <row r="23" spans="2:9" x14ac:dyDescent="0.2">
      <c r="B23" s="10" t="s">
        <v>12</v>
      </c>
      <c r="C23" s="11" t="s">
        <v>13</v>
      </c>
      <c r="D23" s="12" t="e">
        <f>(D21)/(D20*42)</f>
        <v>#DIV/0!</v>
      </c>
      <c r="E23" s="12" t="e">
        <f>(E21)/(E20*41)</f>
        <v>#DIV/0!</v>
      </c>
      <c r="F23" s="12" t="e">
        <f>(F21)/(F20*40)</f>
        <v>#DIV/0!</v>
      </c>
      <c r="G23" s="12" t="e">
        <f>(G21)/(G20*39)</f>
        <v>#DIV/0!</v>
      </c>
      <c r="H23" s="12" t="e">
        <f>(H21)/(H20*38)</f>
        <v>#DIV/0!</v>
      </c>
      <c r="I23" s="12" t="e">
        <f>(I21)/(I20*37)</f>
        <v>#DIV/0!</v>
      </c>
    </row>
    <row r="24" spans="2:9" x14ac:dyDescent="0.2">
      <c r="B24" s="10"/>
      <c r="C24" s="13"/>
      <c r="D24" s="14" t="e">
        <f>IF(D23&lt;1%,"Pagamento da RCL- 1%","Pagamento pelo Índice")</f>
        <v>#DIV/0!</v>
      </c>
      <c r="E24" s="14" t="e">
        <f t="shared" ref="E24" si="5">IF(E23&lt;1%,"Pagamento da RCL- 1%","Pagamento pelo Índice")</f>
        <v>#DIV/0!</v>
      </c>
      <c r="F24" s="14" t="e">
        <f>IF(F23&lt;1%,"Pagamento da RCL- 1%","Pagamento pelo Índice")</f>
        <v>#DIV/0!</v>
      </c>
      <c r="G24" s="14" t="e">
        <f>IF(G23&lt;1%,"Pagamento da RCL- 1%","Pagamento pelo Índice")</f>
        <v>#DIV/0!</v>
      </c>
      <c r="H24" s="14" t="e">
        <f>IF(H23&lt;1%,"Pagamento da RCL- 1%","Pagamento pelo Índice")</f>
        <v>#DIV/0!</v>
      </c>
      <c r="I24" s="14" t="e">
        <f>IF(I23&lt;1%,"Pagamento da RCL- 1%","Pagamento pelo Índice")</f>
        <v>#DIV/0!</v>
      </c>
    </row>
    <row r="25" spans="2:9" x14ac:dyDescent="0.2">
      <c r="B25" s="10"/>
      <c r="C25" s="11"/>
      <c r="D25" s="15"/>
      <c r="E25" s="16"/>
      <c r="F25" s="16"/>
      <c r="G25" s="16"/>
      <c r="H25" s="16"/>
      <c r="I25" s="16"/>
    </row>
    <row r="26" spans="2:9" x14ac:dyDescent="0.2">
      <c r="B26" s="10" t="s">
        <v>14</v>
      </c>
      <c r="C26" s="13" t="e">
        <f>IF("Pagamento pelo Índice"=D24,"Pagamento pelo Índice","Pagamento da RCL- 1%")</f>
        <v>#DIV/0!</v>
      </c>
      <c r="D26" s="17" t="e">
        <f>IF("Pagamento pelo Índice"=D24,((D23*D20)*1),IF("1% da RCL"=D22,(1%*D20),(1.5%*D20)))</f>
        <v>#DIV/0!</v>
      </c>
      <c r="E26" s="17" t="e">
        <f t="shared" ref="E26:I26" si="6">IF("Pagamento pelo Índice"=E24,((E23*E20)*1),IF("1% da RCL"=E22,(1%*E20),(1.5%*E20)))</f>
        <v>#DIV/0!</v>
      </c>
      <c r="F26" s="17" t="e">
        <f t="shared" si="6"/>
        <v>#DIV/0!</v>
      </c>
      <c r="G26" s="17" t="e">
        <f t="shared" si="6"/>
        <v>#DIV/0!</v>
      </c>
      <c r="H26" s="17" t="e">
        <f t="shared" si="6"/>
        <v>#DIV/0!</v>
      </c>
      <c r="I26" s="17" t="e">
        <f t="shared" si="6"/>
        <v>#DIV/0!</v>
      </c>
    </row>
    <row r="27" spans="2:9" x14ac:dyDescent="0.2">
      <c r="B27" s="10"/>
      <c r="C27" s="11"/>
      <c r="D27" s="18"/>
      <c r="E27" s="15"/>
      <c r="F27" s="15"/>
      <c r="G27" s="15"/>
      <c r="H27" s="15"/>
      <c r="I27" s="15"/>
    </row>
    <row r="28" spans="2:9" x14ac:dyDescent="0.2">
      <c r="B28" s="10"/>
      <c r="C28" s="11"/>
      <c r="D28" s="15"/>
      <c r="E28" s="16"/>
      <c r="F28" s="16"/>
      <c r="G28" s="16"/>
      <c r="H28" s="16"/>
      <c r="I28" s="16"/>
    </row>
    <row r="29" spans="2:9" x14ac:dyDescent="0.2">
      <c r="B29" s="10" t="s">
        <v>15</v>
      </c>
      <c r="C29" s="13" t="s">
        <v>16</v>
      </c>
      <c r="D29" s="19" t="e">
        <f t="shared" ref="D29:I29" si="7">D21-D26</f>
        <v>#DIV/0!</v>
      </c>
      <c r="E29" s="19" t="e">
        <f t="shared" si="7"/>
        <v>#DIV/0!</v>
      </c>
      <c r="F29" s="19" t="e">
        <f t="shared" si="7"/>
        <v>#DIV/0!</v>
      </c>
      <c r="G29" s="19" t="e">
        <f t="shared" si="7"/>
        <v>#DIV/0!</v>
      </c>
      <c r="H29" s="19" t="e">
        <f t="shared" si="7"/>
        <v>#DIV/0!</v>
      </c>
      <c r="I29" s="19" t="e">
        <f t="shared" si="7"/>
        <v>#DIV/0!</v>
      </c>
    </row>
    <row r="30" spans="2:9" ht="13.5" thickBot="1" x14ac:dyDescent="0.25">
      <c r="B30" s="10"/>
      <c r="C30" s="20"/>
      <c r="D30" s="21" t="e">
        <f>IF(D29&lt;0,"Pagamento realizado", "Saldo devedor")</f>
        <v>#DIV/0!</v>
      </c>
      <c r="E30" s="21" t="e">
        <f>IF(E29&lt;0,"Pagamento realizado", "Saldo devedor")</f>
        <v>#DIV/0!</v>
      </c>
      <c r="F30" s="21" t="e">
        <f>IF(F29&lt;0,"Pagamento realizado", "Saldo devedor")</f>
        <v>#DIV/0!</v>
      </c>
      <c r="G30" s="21" t="e">
        <f>IF(G29&lt;0,"Pagamento realizado", "Saldo devedor")</f>
        <v>#DIV/0!</v>
      </c>
      <c r="H30" s="21" t="e">
        <f>IF(H29&lt;=0,"Pagamento realizado", "Saldo devedor")</f>
        <v>#DIV/0!</v>
      </c>
      <c r="I30" s="21" t="e">
        <f>IF(I29&lt;=0,"Pagamento realizado", "Saldo devedor")</f>
        <v>#DIV/0!</v>
      </c>
    </row>
    <row r="31" spans="2:9" x14ac:dyDescent="0.2">
      <c r="D31" s="22"/>
      <c r="I31" s="23"/>
    </row>
    <row r="32" spans="2:9" x14ac:dyDescent="0.2">
      <c r="C32" s="24" t="s">
        <v>23</v>
      </c>
      <c r="D32" s="25"/>
    </row>
    <row r="33" spans="3:5" x14ac:dyDescent="0.2">
      <c r="C33" s="26" t="s">
        <v>27</v>
      </c>
    </row>
    <row r="34" spans="3:5" x14ac:dyDescent="0.2">
      <c r="C34" s="1" t="s">
        <v>24</v>
      </c>
    </row>
    <row r="35" spans="3:5" x14ac:dyDescent="0.2">
      <c r="C35" s="26" t="s">
        <v>25</v>
      </c>
    </row>
    <row r="36" spans="3:5" x14ac:dyDescent="0.2">
      <c r="C36" s="26" t="s">
        <v>26</v>
      </c>
    </row>
    <row r="40" spans="3:5" x14ac:dyDescent="0.2">
      <c r="D40" s="27"/>
      <c r="E40" s="28"/>
    </row>
    <row r="41" spans="3:5" x14ac:dyDescent="0.2">
      <c r="D41" s="22"/>
      <c r="E41" s="29"/>
    </row>
    <row r="42" spans="3:5" x14ac:dyDescent="0.2">
      <c r="D42" s="25"/>
    </row>
  </sheetData>
  <sheetProtection password="B5CA" sheet="1" objects="1" scenarios="1"/>
  <mergeCells count="1">
    <mergeCell ref="C3:G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2"/>
  <sheetViews>
    <sheetView topLeftCell="A4" zoomScale="130" zoomScaleNormal="130" workbookViewId="0">
      <selection activeCell="C40" sqref="C40"/>
    </sheetView>
  </sheetViews>
  <sheetFormatPr defaultRowHeight="12.75" x14ac:dyDescent="0.2"/>
  <cols>
    <col min="1" max="1" width="9.140625" style="1"/>
    <col min="2" max="2" width="2.42578125" style="1" bestFit="1" customWidth="1"/>
    <col min="3" max="3" width="33.42578125" style="1" bestFit="1" customWidth="1"/>
    <col min="4" max="9" width="19.7109375" style="1" bestFit="1" customWidth="1"/>
    <col min="10" max="16384" width="9.140625" style="1"/>
  </cols>
  <sheetData>
    <row r="3" spans="2:9" ht="18.75" x14ac:dyDescent="0.3">
      <c r="C3" s="39" t="s">
        <v>0</v>
      </c>
      <c r="D3" s="39"/>
      <c r="E3" s="39"/>
      <c r="F3" s="39"/>
      <c r="G3" s="39"/>
      <c r="H3" s="2">
        <v>2018</v>
      </c>
    </row>
    <row r="5" spans="2:9" ht="13.5" thickBot="1" x14ac:dyDescent="0.25">
      <c r="C5" s="3"/>
      <c r="D5" s="3"/>
      <c r="E5" s="3"/>
      <c r="F5" s="3"/>
    </row>
    <row r="6" spans="2:9" x14ac:dyDescent="0.2">
      <c r="C6" s="4"/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  <c r="I6" s="5" t="s">
        <v>6</v>
      </c>
    </row>
    <row r="7" spans="2:9" x14ac:dyDescent="0.2">
      <c r="B7" s="1" t="s">
        <v>7</v>
      </c>
      <c r="C7" s="6" t="s">
        <v>8</v>
      </c>
      <c r="D7" s="7"/>
      <c r="E7" s="7"/>
      <c r="F7" s="7"/>
      <c r="G7" s="7"/>
      <c r="H7" s="7"/>
      <c r="I7" s="7"/>
    </row>
    <row r="8" spans="2:9" x14ac:dyDescent="0.2">
      <c r="B8" s="1" t="s">
        <v>9</v>
      </c>
      <c r="C8" s="8" t="s">
        <v>10</v>
      </c>
      <c r="D8" s="9"/>
      <c r="E8" s="9"/>
      <c r="F8" s="9"/>
      <c r="G8" s="9"/>
      <c r="H8" s="9"/>
      <c r="I8" s="9"/>
    </row>
    <row r="9" spans="2:9" x14ac:dyDescent="0.2">
      <c r="C9" s="32" t="s">
        <v>11</v>
      </c>
      <c r="D9" s="33" t="e">
        <f>IF((D8/D7)&gt;35%,"1,5% da RCL","1% da RCL")</f>
        <v>#DIV/0!</v>
      </c>
      <c r="E9" s="33" t="e">
        <f>IF((E8/E7)&gt;35%,"1,5% da RCL","1% da RCL")</f>
        <v>#DIV/0!</v>
      </c>
      <c r="F9" s="33" t="e">
        <f t="shared" ref="F9:I9" si="0">IF((F8/F7)&gt;35%,"1,5% da RCL","1% da RCL")</f>
        <v>#DIV/0!</v>
      </c>
      <c r="G9" s="33" t="e">
        <f t="shared" si="0"/>
        <v>#DIV/0!</v>
      </c>
      <c r="H9" s="33" t="e">
        <f t="shared" si="0"/>
        <v>#DIV/0!</v>
      </c>
      <c r="I9" s="33" t="e">
        <f t="shared" si="0"/>
        <v>#DIV/0!</v>
      </c>
    </row>
    <row r="10" spans="2:9" x14ac:dyDescent="0.2">
      <c r="B10" s="10" t="s">
        <v>12</v>
      </c>
      <c r="C10" s="11" t="s">
        <v>13</v>
      </c>
      <c r="D10" s="12" t="e">
        <f>(D8)/(D7*36)</f>
        <v>#DIV/0!</v>
      </c>
      <c r="E10" s="12" t="e">
        <f>(E8)/(E7*35)</f>
        <v>#DIV/0!</v>
      </c>
      <c r="F10" s="12" t="e">
        <f>(F8)/(F7*34)</f>
        <v>#DIV/0!</v>
      </c>
      <c r="G10" s="12" t="e">
        <f>(G8)/(G7*33)</f>
        <v>#DIV/0!</v>
      </c>
      <c r="H10" s="12" t="e">
        <f>(H8)/(H7*32)</f>
        <v>#DIV/0!</v>
      </c>
      <c r="I10" s="12" t="e">
        <f>(I8)/(I7*31)</f>
        <v>#DIV/0!</v>
      </c>
    </row>
    <row r="11" spans="2:9" x14ac:dyDescent="0.2">
      <c r="B11" s="10"/>
      <c r="C11" s="13"/>
      <c r="D11" s="14" t="e">
        <f>IF(D10&lt;1%,"Pagamento da RCL- 1%","Pagamento pelo Índice")</f>
        <v>#DIV/0!</v>
      </c>
      <c r="E11" s="14" t="e">
        <f t="shared" ref="E11" si="1">IF(E10&lt;1%,"Pagamento da RCL- 1%","Pagamento pelo Índice")</f>
        <v>#DIV/0!</v>
      </c>
      <c r="F11" s="14" t="e">
        <f>IF(F10&lt;1%,"Pagamento da RCL- 1%","Pagamento pelo Índice")</f>
        <v>#DIV/0!</v>
      </c>
      <c r="G11" s="14" t="e">
        <f>IF(G10&lt;1%,"Pagamento da RCL- 1%","Pagamento pelo Índice")</f>
        <v>#DIV/0!</v>
      </c>
      <c r="H11" s="14" t="e">
        <f>IF(H10&lt;1%,"Pagamento da RCL- 1%","Pagamento pelo Índice")</f>
        <v>#DIV/0!</v>
      </c>
      <c r="I11" s="14" t="e">
        <f>IF(I10&lt;1%,"Pagamento da RCL- 1%","Pagamento pelo Índice")</f>
        <v>#DIV/0!</v>
      </c>
    </row>
    <row r="12" spans="2:9" x14ac:dyDescent="0.2">
      <c r="B12" s="10"/>
      <c r="C12" s="11"/>
      <c r="D12" s="15"/>
      <c r="E12" s="16"/>
      <c r="F12" s="16"/>
      <c r="G12" s="16"/>
      <c r="H12" s="16"/>
      <c r="I12" s="16"/>
    </row>
    <row r="13" spans="2:9" x14ac:dyDescent="0.2">
      <c r="B13" s="10" t="s">
        <v>14</v>
      </c>
      <c r="C13" s="13" t="e">
        <f>IF("Pagamento pelo Índice"=D11,"Pagamento pelo Índice","Pagamento da RCL- 1%")</f>
        <v>#DIV/0!</v>
      </c>
      <c r="D13" s="17" t="e">
        <f>IF("Pagamento pelo Índice"=D11,((D10*D7)*1),IF("1% da RCL"=D9,(1%*D7),(1.5%*D7)))</f>
        <v>#DIV/0!</v>
      </c>
      <c r="E13" s="17" t="e">
        <f t="shared" ref="E13:I13" si="2">IF("Pagamento pelo Índice"=E11,((E10*E7)*1),IF("1% da RCL"=E9,(1%*E7),(1.5%*E7)))</f>
        <v>#DIV/0!</v>
      </c>
      <c r="F13" s="17" t="e">
        <f t="shared" si="2"/>
        <v>#DIV/0!</v>
      </c>
      <c r="G13" s="17" t="e">
        <f t="shared" si="2"/>
        <v>#DIV/0!</v>
      </c>
      <c r="H13" s="17" t="e">
        <f t="shared" si="2"/>
        <v>#DIV/0!</v>
      </c>
      <c r="I13" s="17" t="e">
        <f t="shared" si="2"/>
        <v>#DIV/0!</v>
      </c>
    </row>
    <row r="14" spans="2:9" x14ac:dyDescent="0.2">
      <c r="B14" s="10"/>
      <c r="C14" s="11"/>
      <c r="D14" s="18"/>
      <c r="E14" s="15"/>
      <c r="F14" s="15"/>
      <c r="G14" s="15"/>
      <c r="H14" s="15"/>
      <c r="I14" s="15"/>
    </row>
    <row r="15" spans="2:9" x14ac:dyDescent="0.2">
      <c r="B15" s="10"/>
      <c r="C15" s="11"/>
      <c r="D15" s="15"/>
      <c r="E15" s="16"/>
      <c r="F15" s="16"/>
      <c r="G15" s="16"/>
      <c r="H15" s="16"/>
      <c r="I15" s="16"/>
    </row>
    <row r="16" spans="2:9" x14ac:dyDescent="0.2">
      <c r="B16" s="10" t="s">
        <v>15</v>
      </c>
      <c r="C16" s="13" t="s">
        <v>16</v>
      </c>
      <c r="D16" s="19" t="e">
        <f t="shared" ref="D16:I16" si="3">D8-D13</f>
        <v>#DIV/0!</v>
      </c>
      <c r="E16" s="19" t="e">
        <f t="shared" si="3"/>
        <v>#DIV/0!</v>
      </c>
      <c r="F16" s="19" t="e">
        <f t="shared" si="3"/>
        <v>#DIV/0!</v>
      </c>
      <c r="G16" s="19" t="e">
        <f t="shared" si="3"/>
        <v>#DIV/0!</v>
      </c>
      <c r="H16" s="19" t="e">
        <f t="shared" si="3"/>
        <v>#DIV/0!</v>
      </c>
      <c r="I16" s="19" t="e">
        <f t="shared" si="3"/>
        <v>#DIV/0!</v>
      </c>
    </row>
    <row r="17" spans="2:9" ht="13.5" thickBot="1" x14ac:dyDescent="0.25">
      <c r="B17" s="10"/>
      <c r="C17" s="20"/>
      <c r="D17" s="21" t="e">
        <f>IF(D16&lt;0,"Pagamento realizado", "Saldo devedor")</f>
        <v>#DIV/0!</v>
      </c>
      <c r="E17" s="21" t="e">
        <f>IF(E16&lt;0,"Pagamento realizado", "Saldo devedor")</f>
        <v>#DIV/0!</v>
      </c>
      <c r="F17" s="21" t="e">
        <f>IF(F16&lt;0,"Pagamento realizado", "Saldo devedor")</f>
        <v>#DIV/0!</v>
      </c>
      <c r="G17" s="21" t="e">
        <f>IF(G16&lt;0,"Pagamento realizado", "Saldo devedor")</f>
        <v>#DIV/0!</v>
      </c>
      <c r="H17" s="21" t="e">
        <f>IF(H16&lt;=0,"Pagamento realizado", "Saldo devedor")</f>
        <v>#DIV/0!</v>
      </c>
      <c r="I17" s="21" t="e">
        <f>IF(I16&lt;=0,"Pagamento realizado", "Saldo devedor")</f>
        <v>#DIV/0!</v>
      </c>
    </row>
    <row r="18" spans="2:9" ht="13.5" thickBot="1" x14ac:dyDescent="0.25">
      <c r="C18" s="10"/>
      <c r="D18" s="34"/>
      <c r="E18" s="10"/>
      <c r="F18" s="10"/>
      <c r="G18" s="10"/>
      <c r="H18" s="10"/>
      <c r="I18" s="10"/>
    </row>
    <row r="19" spans="2:9" x14ac:dyDescent="0.2">
      <c r="C19" s="35"/>
      <c r="D19" s="36" t="s">
        <v>17</v>
      </c>
      <c r="E19" s="36" t="s">
        <v>18</v>
      </c>
      <c r="F19" s="36" t="s">
        <v>19</v>
      </c>
      <c r="G19" s="36" t="s">
        <v>20</v>
      </c>
      <c r="H19" s="36" t="s">
        <v>21</v>
      </c>
      <c r="I19" s="36" t="s">
        <v>22</v>
      </c>
    </row>
    <row r="20" spans="2:9" x14ac:dyDescent="0.2">
      <c r="B20" s="1" t="s">
        <v>7</v>
      </c>
      <c r="C20" s="13" t="s">
        <v>8</v>
      </c>
      <c r="D20" s="37"/>
      <c r="E20" s="37"/>
      <c r="F20" s="37"/>
      <c r="G20" s="37"/>
      <c r="H20" s="37"/>
      <c r="I20" s="37"/>
    </row>
    <row r="21" spans="2:9" x14ac:dyDescent="0.2">
      <c r="B21" s="1" t="s">
        <v>9</v>
      </c>
      <c r="C21" s="32" t="s">
        <v>10</v>
      </c>
      <c r="D21" s="38"/>
      <c r="E21" s="38"/>
      <c r="F21" s="38"/>
      <c r="G21" s="38"/>
      <c r="H21" s="38"/>
      <c r="I21" s="38"/>
    </row>
    <row r="22" spans="2:9" x14ac:dyDescent="0.2">
      <c r="C22" s="32" t="s">
        <v>11</v>
      </c>
      <c r="D22" s="33" t="e">
        <f>IF((D21/D20)&gt;35%,"1,5% da RCL","1% da RCL")</f>
        <v>#DIV/0!</v>
      </c>
      <c r="E22" s="33" t="e">
        <f t="shared" ref="E22:I22" si="4">IF((E21/E20)&gt;35%,"1,5% da RCL","1% da RCL")</f>
        <v>#DIV/0!</v>
      </c>
      <c r="F22" s="33" t="e">
        <f t="shared" si="4"/>
        <v>#DIV/0!</v>
      </c>
      <c r="G22" s="33" t="e">
        <f t="shared" si="4"/>
        <v>#DIV/0!</v>
      </c>
      <c r="H22" s="33" t="e">
        <f t="shared" si="4"/>
        <v>#DIV/0!</v>
      </c>
      <c r="I22" s="33" t="e">
        <f t="shared" si="4"/>
        <v>#DIV/0!</v>
      </c>
    </row>
    <row r="23" spans="2:9" x14ac:dyDescent="0.2">
      <c r="B23" s="10" t="s">
        <v>12</v>
      </c>
      <c r="C23" s="11" t="s">
        <v>13</v>
      </c>
      <c r="D23" s="12" t="e">
        <f>(D21)/(D20*30)</f>
        <v>#DIV/0!</v>
      </c>
      <c r="E23" s="12" t="e">
        <f>(E21)/(E20*29)</f>
        <v>#DIV/0!</v>
      </c>
      <c r="F23" s="12" t="e">
        <f>(F21)/(F20*28)</f>
        <v>#DIV/0!</v>
      </c>
      <c r="G23" s="12" t="e">
        <f>(G21)/(G20*27)</f>
        <v>#DIV/0!</v>
      </c>
      <c r="H23" s="12" t="e">
        <f>(H21)/(H20*26)</f>
        <v>#DIV/0!</v>
      </c>
      <c r="I23" s="12" t="e">
        <f>(I21)/(I20*25)</f>
        <v>#DIV/0!</v>
      </c>
    </row>
    <row r="24" spans="2:9" x14ac:dyDescent="0.2">
      <c r="B24" s="10"/>
      <c r="C24" s="13"/>
      <c r="D24" s="14" t="e">
        <f>IF(D23&lt;1%,"Pagamento da RCL- 1%","Pagamento pelo Índice")</f>
        <v>#DIV/0!</v>
      </c>
      <c r="E24" s="14" t="e">
        <f t="shared" ref="E24" si="5">IF(E23&lt;1%,"Pagamento da RCL- 1%","Pagamento pelo Índice")</f>
        <v>#DIV/0!</v>
      </c>
      <c r="F24" s="14" t="e">
        <f>IF(F23&lt;1%,"Pagamento da RCL- 1%","Pagamento pelo Índice")</f>
        <v>#DIV/0!</v>
      </c>
      <c r="G24" s="14" t="e">
        <f>IF(G23&lt;1%,"Pagamento da RCL- 1%","Pagamento pelo Índice")</f>
        <v>#DIV/0!</v>
      </c>
      <c r="H24" s="14" t="e">
        <f>IF(H23&lt;1%,"Pagamento da RCL- 1%","Pagamento pelo Índice")</f>
        <v>#DIV/0!</v>
      </c>
      <c r="I24" s="14" t="e">
        <f>IF(I23&lt;1%,"Pagamento da RCL- 1%","Pagamento pelo Índice")</f>
        <v>#DIV/0!</v>
      </c>
    </row>
    <row r="25" spans="2:9" x14ac:dyDescent="0.2">
      <c r="B25" s="10"/>
      <c r="C25" s="11"/>
      <c r="D25" s="15"/>
      <c r="E25" s="16"/>
      <c r="F25" s="16"/>
      <c r="G25" s="16"/>
      <c r="H25" s="16"/>
      <c r="I25" s="16"/>
    </row>
    <row r="26" spans="2:9" x14ac:dyDescent="0.2">
      <c r="B26" s="10" t="s">
        <v>14</v>
      </c>
      <c r="C26" s="13" t="e">
        <f>IF("Pagamento pelo Índice"=D24,"Pagamento pelo Índice","Pagamento da RCL- 1%")</f>
        <v>#DIV/0!</v>
      </c>
      <c r="D26" s="17" t="e">
        <f>IF("Pagamento pelo Índice"=D24,((D23*D20)*1),IF("1% da RCL"=D22,(1%*D20),(1.5%*D20)))</f>
        <v>#DIV/0!</v>
      </c>
      <c r="E26" s="17" t="e">
        <f t="shared" ref="E26:I26" si="6">IF("Pagamento pelo Índice"=E24,((E23*E20)*1),IF("1% da RCL"=E22,(1%*E20),(1.5%*E20)))</f>
        <v>#DIV/0!</v>
      </c>
      <c r="F26" s="17" t="e">
        <f t="shared" si="6"/>
        <v>#DIV/0!</v>
      </c>
      <c r="G26" s="17" t="e">
        <f t="shared" si="6"/>
        <v>#DIV/0!</v>
      </c>
      <c r="H26" s="17" t="e">
        <f t="shared" si="6"/>
        <v>#DIV/0!</v>
      </c>
      <c r="I26" s="17" t="e">
        <f t="shared" si="6"/>
        <v>#DIV/0!</v>
      </c>
    </row>
    <row r="27" spans="2:9" x14ac:dyDescent="0.2">
      <c r="B27" s="10"/>
      <c r="C27" s="11"/>
      <c r="D27" s="18"/>
      <c r="E27" s="15"/>
      <c r="F27" s="15"/>
      <c r="G27" s="15"/>
      <c r="H27" s="15"/>
      <c r="I27" s="15"/>
    </row>
    <row r="28" spans="2:9" x14ac:dyDescent="0.2">
      <c r="B28" s="10"/>
      <c r="C28" s="11"/>
      <c r="D28" s="15"/>
      <c r="E28" s="16"/>
      <c r="F28" s="16"/>
      <c r="G28" s="16"/>
      <c r="H28" s="16"/>
      <c r="I28" s="16"/>
    </row>
    <row r="29" spans="2:9" x14ac:dyDescent="0.2">
      <c r="B29" s="10" t="s">
        <v>15</v>
      </c>
      <c r="C29" s="13" t="s">
        <v>16</v>
      </c>
      <c r="D29" s="19" t="e">
        <f t="shared" ref="D29:I29" si="7">D21-D26</f>
        <v>#DIV/0!</v>
      </c>
      <c r="E29" s="19" t="e">
        <f t="shared" si="7"/>
        <v>#DIV/0!</v>
      </c>
      <c r="F29" s="19" t="e">
        <f t="shared" si="7"/>
        <v>#DIV/0!</v>
      </c>
      <c r="G29" s="19" t="e">
        <f t="shared" si="7"/>
        <v>#DIV/0!</v>
      </c>
      <c r="H29" s="19" t="e">
        <f t="shared" si="7"/>
        <v>#DIV/0!</v>
      </c>
      <c r="I29" s="19" t="e">
        <f t="shared" si="7"/>
        <v>#DIV/0!</v>
      </c>
    </row>
    <row r="30" spans="2:9" ht="13.5" thickBot="1" x14ac:dyDescent="0.25">
      <c r="B30" s="10"/>
      <c r="C30" s="20"/>
      <c r="D30" s="21" t="e">
        <f>IF(D29&lt;0,"Pagamento realizado", "Saldo devedor")</f>
        <v>#DIV/0!</v>
      </c>
      <c r="E30" s="21" t="e">
        <f>IF(E29&lt;0,"Pagamento realizado", "Saldo devedor")</f>
        <v>#DIV/0!</v>
      </c>
      <c r="F30" s="21" t="e">
        <f>IF(F29&lt;0,"Pagamento realizado", "Saldo devedor")</f>
        <v>#DIV/0!</v>
      </c>
      <c r="G30" s="21" t="e">
        <f>IF(G29&lt;0,"Pagamento realizado", "Saldo devedor")</f>
        <v>#DIV/0!</v>
      </c>
      <c r="H30" s="21" t="e">
        <f>IF(H29&lt;=0,"Pagamento realizado", "Saldo devedor")</f>
        <v>#DIV/0!</v>
      </c>
      <c r="I30" s="21" t="e">
        <f>IF(I29&lt;=0,"Pagamento realizado", "Saldo devedor")</f>
        <v>#DIV/0!</v>
      </c>
    </row>
    <row r="31" spans="2:9" x14ac:dyDescent="0.2">
      <c r="D31" s="22"/>
      <c r="I31" s="23"/>
    </row>
    <row r="32" spans="2:9" x14ac:dyDescent="0.2">
      <c r="C32" s="24" t="s">
        <v>23</v>
      </c>
      <c r="D32" s="25"/>
    </row>
    <row r="33" spans="3:5" x14ac:dyDescent="0.2">
      <c r="C33" s="26" t="s">
        <v>27</v>
      </c>
    </row>
    <row r="34" spans="3:5" x14ac:dyDescent="0.2">
      <c r="C34" s="1" t="s">
        <v>24</v>
      </c>
    </row>
    <row r="35" spans="3:5" x14ac:dyDescent="0.2">
      <c r="C35" s="26" t="s">
        <v>25</v>
      </c>
    </row>
    <row r="36" spans="3:5" x14ac:dyDescent="0.2">
      <c r="C36" s="26" t="s">
        <v>26</v>
      </c>
    </row>
    <row r="40" spans="3:5" x14ac:dyDescent="0.2">
      <c r="D40" s="27"/>
      <c r="E40" s="28"/>
    </row>
    <row r="41" spans="3:5" x14ac:dyDescent="0.2">
      <c r="D41" s="22"/>
      <c r="E41" s="29"/>
    </row>
    <row r="42" spans="3:5" x14ac:dyDescent="0.2">
      <c r="D42" s="25"/>
    </row>
  </sheetData>
  <sheetProtection password="B5CA" sheet="1" objects="1" scenarios="1"/>
  <mergeCells count="1">
    <mergeCell ref="C3:G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2"/>
  <sheetViews>
    <sheetView zoomScale="130" zoomScaleNormal="130" workbookViewId="0">
      <selection activeCell="C36" sqref="C36"/>
    </sheetView>
  </sheetViews>
  <sheetFormatPr defaultRowHeight="12.75" x14ac:dyDescent="0.2"/>
  <cols>
    <col min="1" max="1" width="9.140625" style="1"/>
    <col min="2" max="2" width="2.42578125" style="1" bestFit="1" customWidth="1"/>
    <col min="3" max="3" width="33.42578125" style="1" bestFit="1" customWidth="1"/>
    <col min="4" max="9" width="19.7109375" style="1" bestFit="1" customWidth="1"/>
    <col min="10" max="16384" width="9.140625" style="1"/>
  </cols>
  <sheetData>
    <row r="3" spans="2:9" ht="18.75" x14ac:dyDescent="0.3">
      <c r="C3" s="39" t="s">
        <v>0</v>
      </c>
      <c r="D3" s="39"/>
      <c r="E3" s="39"/>
      <c r="F3" s="39"/>
      <c r="G3" s="39"/>
      <c r="H3" s="2">
        <v>2019</v>
      </c>
    </row>
    <row r="5" spans="2:9" ht="13.5" thickBot="1" x14ac:dyDescent="0.25">
      <c r="C5" s="3"/>
      <c r="D5" s="3"/>
      <c r="E5" s="3"/>
      <c r="F5" s="3"/>
    </row>
    <row r="6" spans="2:9" x14ac:dyDescent="0.2">
      <c r="C6" s="4"/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  <c r="I6" s="5" t="s">
        <v>6</v>
      </c>
    </row>
    <row r="7" spans="2:9" x14ac:dyDescent="0.2">
      <c r="B7" s="1" t="s">
        <v>7</v>
      </c>
      <c r="C7" s="6" t="s">
        <v>8</v>
      </c>
      <c r="D7" s="7"/>
      <c r="E7" s="7"/>
      <c r="F7" s="7"/>
      <c r="G7" s="7"/>
      <c r="H7" s="7"/>
      <c r="I7" s="7"/>
    </row>
    <row r="8" spans="2:9" x14ac:dyDescent="0.2">
      <c r="B8" s="1" t="s">
        <v>9</v>
      </c>
      <c r="C8" s="8" t="s">
        <v>10</v>
      </c>
      <c r="D8" s="9"/>
      <c r="E8" s="9"/>
      <c r="F8" s="9"/>
      <c r="G8" s="9"/>
      <c r="H8" s="9"/>
      <c r="I8" s="9"/>
    </row>
    <row r="9" spans="2:9" x14ac:dyDescent="0.2">
      <c r="C9" s="32" t="s">
        <v>11</v>
      </c>
      <c r="D9" s="33" t="e">
        <f>IF((D8/D7)&gt;35%,"1,5% da RCL","1% da RCL")</f>
        <v>#DIV/0!</v>
      </c>
      <c r="E9" s="33" t="e">
        <f>IF((E8/E7)&gt;35%,"1,5% da RCL","1% da RCL")</f>
        <v>#DIV/0!</v>
      </c>
      <c r="F9" s="33" t="e">
        <f t="shared" ref="F9:I9" si="0">IF((F8/F7)&gt;35%,"1,5% da RCL","1% da RCL")</f>
        <v>#DIV/0!</v>
      </c>
      <c r="G9" s="33" t="e">
        <f t="shared" si="0"/>
        <v>#DIV/0!</v>
      </c>
      <c r="H9" s="33" t="e">
        <f t="shared" si="0"/>
        <v>#DIV/0!</v>
      </c>
      <c r="I9" s="33" t="e">
        <f t="shared" si="0"/>
        <v>#DIV/0!</v>
      </c>
    </row>
    <row r="10" spans="2:9" x14ac:dyDescent="0.2">
      <c r="B10" s="10" t="s">
        <v>12</v>
      </c>
      <c r="C10" s="11" t="s">
        <v>13</v>
      </c>
      <c r="D10" s="12" t="e">
        <f>(D8)/(D7*24)</f>
        <v>#DIV/0!</v>
      </c>
      <c r="E10" s="12" t="e">
        <f>(E8)/(E7*23)</f>
        <v>#DIV/0!</v>
      </c>
      <c r="F10" s="12" t="e">
        <f>(F8)/(F7*22)</f>
        <v>#DIV/0!</v>
      </c>
      <c r="G10" s="12" t="e">
        <f>(G8)/(G7*21)</f>
        <v>#DIV/0!</v>
      </c>
      <c r="H10" s="12" t="e">
        <f>(H8)/(H7*20)</f>
        <v>#DIV/0!</v>
      </c>
      <c r="I10" s="12" t="e">
        <f>(I8)/(I7*19)</f>
        <v>#DIV/0!</v>
      </c>
    </row>
    <row r="11" spans="2:9" x14ac:dyDescent="0.2">
      <c r="B11" s="10"/>
      <c r="C11" s="13"/>
      <c r="D11" s="14" t="e">
        <f>IF(D10&lt;1%,"Pagamento da RCL- 1%","Pagamento pelo Índice")</f>
        <v>#DIV/0!</v>
      </c>
      <c r="E11" s="14" t="e">
        <f t="shared" ref="E11" si="1">IF(E10&lt;1%,"Pagamento da RCL- 1%","Pagamento pelo Índice")</f>
        <v>#DIV/0!</v>
      </c>
      <c r="F11" s="14" t="e">
        <f>IF(F10&lt;1%,"Pagamento da RCL- 1%","Pagamento pelo Índice")</f>
        <v>#DIV/0!</v>
      </c>
      <c r="G11" s="14" t="e">
        <f>IF(G10&lt;1%,"Pagamento da RCL- 1%","Pagamento pelo Índice")</f>
        <v>#DIV/0!</v>
      </c>
      <c r="H11" s="14" t="e">
        <f>IF(H10&lt;1%,"Pagamento da RCL- 1%","Pagamento pelo Índice")</f>
        <v>#DIV/0!</v>
      </c>
      <c r="I11" s="14" t="e">
        <f>IF(I10&lt;1%,"Pagamento da RCL- 1%","Pagamento pelo Índice")</f>
        <v>#DIV/0!</v>
      </c>
    </row>
    <row r="12" spans="2:9" x14ac:dyDescent="0.2">
      <c r="B12" s="10"/>
      <c r="C12" s="11"/>
      <c r="D12" s="15"/>
      <c r="E12" s="16"/>
      <c r="F12" s="16"/>
      <c r="G12" s="16"/>
      <c r="H12" s="16"/>
      <c r="I12" s="16"/>
    </row>
    <row r="13" spans="2:9" x14ac:dyDescent="0.2">
      <c r="B13" s="10" t="s">
        <v>14</v>
      </c>
      <c r="C13" s="13" t="e">
        <f>IF("Pagamento pelo Índice"=D11,"Pagamento pelo Índice","Pagamento da RCL- 1%")</f>
        <v>#DIV/0!</v>
      </c>
      <c r="D13" s="17" t="e">
        <f>IF("Pagamento pelo Índice"=D11,((D10*D7)*1),IF("1% da RCL"=D9,(1%*D7),(1.5%*D7)))</f>
        <v>#DIV/0!</v>
      </c>
      <c r="E13" s="17" t="e">
        <f t="shared" ref="E13:I13" si="2">IF("Pagamento pelo Índice"=E11,((E10*E7)*1),IF("1% da RCL"=E9,(1%*E7),(1.5%*E7)))</f>
        <v>#DIV/0!</v>
      </c>
      <c r="F13" s="17" t="e">
        <f t="shared" si="2"/>
        <v>#DIV/0!</v>
      </c>
      <c r="G13" s="17" t="e">
        <f t="shared" si="2"/>
        <v>#DIV/0!</v>
      </c>
      <c r="H13" s="17" t="e">
        <f t="shared" si="2"/>
        <v>#DIV/0!</v>
      </c>
      <c r="I13" s="17" t="e">
        <f t="shared" si="2"/>
        <v>#DIV/0!</v>
      </c>
    </row>
    <row r="14" spans="2:9" x14ac:dyDescent="0.2">
      <c r="B14" s="10"/>
      <c r="C14" s="11"/>
      <c r="D14" s="18"/>
      <c r="E14" s="15"/>
      <c r="F14" s="15"/>
      <c r="G14" s="15"/>
      <c r="H14" s="15"/>
      <c r="I14" s="15"/>
    </row>
    <row r="15" spans="2:9" x14ac:dyDescent="0.2">
      <c r="B15" s="10"/>
      <c r="C15" s="11"/>
      <c r="D15" s="15"/>
      <c r="E15" s="16"/>
      <c r="F15" s="16"/>
      <c r="G15" s="16"/>
      <c r="H15" s="16"/>
      <c r="I15" s="16"/>
    </row>
    <row r="16" spans="2:9" x14ac:dyDescent="0.2">
      <c r="B16" s="10" t="s">
        <v>15</v>
      </c>
      <c r="C16" s="13" t="s">
        <v>16</v>
      </c>
      <c r="D16" s="19" t="e">
        <f t="shared" ref="D16:I16" si="3">D8-D13</f>
        <v>#DIV/0!</v>
      </c>
      <c r="E16" s="19" t="e">
        <f t="shared" si="3"/>
        <v>#DIV/0!</v>
      </c>
      <c r="F16" s="19" t="e">
        <f t="shared" si="3"/>
        <v>#DIV/0!</v>
      </c>
      <c r="G16" s="19" t="e">
        <f t="shared" si="3"/>
        <v>#DIV/0!</v>
      </c>
      <c r="H16" s="19" t="e">
        <f t="shared" si="3"/>
        <v>#DIV/0!</v>
      </c>
      <c r="I16" s="19" t="e">
        <f t="shared" si="3"/>
        <v>#DIV/0!</v>
      </c>
    </row>
    <row r="17" spans="2:9" ht="13.5" thickBot="1" x14ac:dyDescent="0.25">
      <c r="B17" s="10"/>
      <c r="C17" s="20"/>
      <c r="D17" s="21" t="e">
        <f>IF(D16&lt;0,"Pagamento realizado", "Saldo devedor")</f>
        <v>#DIV/0!</v>
      </c>
      <c r="E17" s="21" t="e">
        <f>IF(E16&lt;0,"Pagamento realizado", "Saldo devedor")</f>
        <v>#DIV/0!</v>
      </c>
      <c r="F17" s="21" t="e">
        <f>IF(F16&lt;0,"Pagamento realizado", "Saldo devedor")</f>
        <v>#DIV/0!</v>
      </c>
      <c r="G17" s="21" t="e">
        <f>IF(G16&lt;0,"Pagamento realizado", "Saldo devedor")</f>
        <v>#DIV/0!</v>
      </c>
      <c r="H17" s="21" t="e">
        <f>IF(H16&lt;=0,"Pagamento realizado", "Saldo devedor")</f>
        <v>#DIV/0!</v>
      </c>
      <c r="I17" s="21" t="e">
        <f>IF(I16&lt;=0,"Pagamento realizado", "Saldo devedor")</f>
        <v>#DIV/0!</v>
      </c>
    </row>
    <row r="18" spans="2:9" ht="13.5" thickBot="1" x14ac:dyDescent="0.25">
      <c r="C18" s="10"/>
      <c r="D18" s="34"/>
      <c r="E18" s="10"/>
      <c r="F18" s="10"/>
      <c r="G18" s="10"/>
      <c r="H18" s="10"/>
      <c r="I18" s="10"/>
    </row>
    <row r="19" spans="2:9" x14ac:dyDescent="0.2">
      <c r="C19" s="35"/>
      <c r="D19" s="36" t="s">
        <v>17</v>
      </c>
      <c r="E19" s="36" t="s">
        <v>18</v>
      </c>
      <c r="F19" s="36" t="s">
        <v>19</v>
      </c>
      <c r="G19" s="36" t="s">
        <v>20</v>
      </c>
      <c r="H19" s="36" t="s">
        <v>21</v>
      </c>
      <c r="I19" s="36" t="s">
        <v>22</v>
      </c>
    </row>
    <row r="20" spans="2:9" x14ac:dyDescent="0.2">
      <c r="B20" s="1" t="s">
        <v>7</v>
      </c>
      <c r="C20" s="13" t="s">
        <v>8</v>
      </c>
      <c r="D20" s="37"/>
      <c r="E20" s="37"/>
      <c r="F20" s="37"/>
      <c r="G20" s="37"/>
      <c r="H20" s="37"/>
      <c r="I20" s="37"/>
    </row>
    <row r="21" spans="2:9" x14ac:dyDescent="0.2">
      <c r="B21" s="1" t="s">
        <v>9</v>
      </c>
      <c r="C21" s="32" t="s">
        <v>10</v>
      </c>
      <c r="D21" s="38"/>
      <c r="E21" s="38"/>
      <c r="F21" s="38"/>
      <c r="G21" s="38"/>
      <c r="H21" s="38"/>
      <c r="I21" s="38"/>
    </row>
    <row r="22" spans="2:9" x14ac:dyDescent="0.2">
      <c r="C22" s="32" t="s">
        <v>11</v>
      </c>
      <c r="D22" s="33" t="e">
        <f>IF((D21/D20)&gt;35%,"1,5% da RCL","1% da RCL")</f>
        <v>#DIV/0!</v>
      </c>
      <c r="E22" s="33" t="e">
        <f t="shared" ref="E22:I22" si="4">IF((E21/E20)&gt;35%,"1,5% da RCL","1% da RCL")</f>
        <v>#DIV/0!</v>
      </c>
      <c r="F22" s="33" t="e">
        <f t="shared" si="4"/>
        <v>#DIV/0!</v>
      </c>
      <c r="G22" s="33" t="e">
        <f t="shared" si="4"/>
        <v>#DIV/0!</v>
      </c>
      <c r="H22" s="33" t="e">
        <f t="shared" si="4"/>
        <v>#DIV/0!</v>
      </c>
      <c r="I22" s="33" t="e">
        <f t="shared" si="4"/>
        <v>#DIV/0!</v>
      </c>
    </row>
    <row r="23" spans="2:9" x14ac:dyDescent="0.2">
      <c r="B23" s="10" t="s">
        <v>12</v>
      </c>
      <c r="C23" s="11" t="s">
        <v>13</v>
      </c>
      <c r="D23" s="12" t="e">
        <f>(D21)/(D20*18)</f>
        <v>#DIV/0!</v>
      </c>
      <c r="E23" s="12" t="e">
        <f>(E21)/(E20*17)</f>
        <v>#DIV/0!</v>
      </c>
      <c r="F23" s="12" t="e">
        <f>(F21)/(F20*16)</f>
        <v>#DIV/0!</v>
      </c>
      <c r="G23" s="12" t="e">
        <f>(G21)/(G20*15)</f>
        <v>#DIV/0!</v>
      </c>
      <c r="H23" s="12" t="e">
        <f>(H21)/(H20*14)</f>
        <v>#DIV/0!</v>
      </c>
      <c r="I23" s="12" t="e">
        <f>(I21)/(I20*13)</f>
        <v>#DIV/0!</v>
      </c>
    </row>
    <row r="24" spans="2:9" x14ac:dyDescent="0.2">
      <c r="B24" s="10"/>
      <c r="C24" s="13"/>
      <c r="D24" s="14" t="e">
        <f>IF(D23&lt;1%,"Pagamento da RCL- 1%","Pagamento pelo Índice")</f>
        <v>#DIV/0!</v>
      </c>
      <c r="E24" s="14" t="e">
        <f t="shared" ref="E24" si="5">IF(E23&lt;1%,"Pagamento da RCL- 1%","Pagamento pelo Índice")</f>
        <v>#DIV/0!</v>
      </c>
      <c r="F24" s="14" t="e">
        <f>IF(F23&lt;1%,"Pagamento da RCL- 1%","Pagamento pelo Índice")</f>
        <v>#DIV/0!</v>
      </c>
      <c r="G24" s="14" t="e">
        <f>IF(G23&lt;1%,"Pagamento da RCL- 1%","Pagamento pelo Índice")</f>
        <v>#DIV/0!</v>
      </c>
      <c r="H24" s="14" t="e">
        <f>IF(H23&lt;1%,"Pagamento da RCL- 1%","Pagamento pelo Índice")</f>
        <v>#DIV/0!</v>
      </c>
      <c r="I24" s="14" t="e">
        <f>IF(I23&lt;1%,"Pagamento da RCL- 1%","Pagamento pelo Índice")</f>
        <v>#DIV/0!</v>
      </c>
    </row>
    <row r="25" spans="2:9" x14ac:dyDescent="0.2">
      <c r="B25" s="10"/>
      <c r="C25" s="11"/>
      <c r="D25" s="15"/>
      <c r="E25" s="16"/>
      <c r="F25" s="16"/>
      <c r="G25" s="16"/>
      <c r="H25" s="16"/>
      <c r="I25" s="16"/>
    </row>
    <row r="26" spans="2:9" x14ac:dyDescent="0.2">
      <c r="B26" s="10" t="s">
        <v>14</v>
      </c>
      <c r="C26" s="13" t="e">
        <f>IF("Pagamento pelo Índice"=D24,"Pagamento pelo Índice","Pagamento da RCL- 1%")</f>
        <v>#DIV/0!</v>
      </c>
      <c r="D26" s="17" t="e">
        <f>IF("Pagamento pelo Índice"=D24,((D23*D20)*1),IF("1% da RCL"=D22,(1%*D20),(1.5%*D20)))</f>
        <v>#DIV/0!</v>
      </c>
      <c r="E26" s="17" t="e">
        <f t="shared" ref="E26:I26" si="6">IF("Pagamento pelo Índice"=E24,((E23*E20)*1),IF("1% da RCL"=E22,(1%*E20),(1.5%*E20)))</f>
        <v>#DIV/0!</v>
      </c>
      <c r="F26" s="17" t="e">
        <f t="shared" si="6"/>
        <v>#DIV/0!</v>
      </c>
      <c r="G26" s="17" t="e">
        <f t="shared" si="6"/>
        <v>#DIV/0!</v>
      </c>
      <c r="H26" s="17" t="e">
        <f t="shared" si="6"/>
        <v>#DIV/0!</v>
      </c>
      <c r="I26" s="17" t="e">
        <f t="shared" si="6"/>
        <v>#DIV/0!</v>
      </c>
    </row>
    <row r="27" spans="2:9" x14ac:dyDescent="0.2">
      <c r="B27" s="10"/>
      <c r="C27" s="11"/>
      <c r="D27" s="18"/>
      <c r="E27" s="15"/>
      <c r="F27" s="15"/>
      <c r="G27" s="15"/>
      <c r="H27" s="15"/>
      <c r="I27" s="15"/>
    </row>
    <row r="28" spans="2:9" x14ac:dyDescent="0.2">
      <c r="B28" s="10"/>
      <c r="C28" s="11"/>
      <c r="D28" s="15"/>
      <c r="E28" s="16"/>
      <c r="F28" s="16"/>
      <c r="G28" s="16"/>
      <c r="H28" s="16"/>
      <c r="I28" s="16"/>
    </row>
    <row r="29" spans="2:9" x14ac:dyDescent="0.2">
      <c r="B29" s="10" t="s">
        <v>15</v>
      </c>
      <c r="C29" s="13" t="s">
        <v>16</v>
      </c>
      <c r="D29" s="19" t="e">
        <f t="shared" ref="D29:I29" si="7">D21-D26</f>
        <v>#DIV/0!</v>
      </c>
      <c r="E29" s="19" t="e">
        <f t="shared" si="7"/>
        <v>#DIV/0!</v>
      </c>
      <c r="F29" s="19" t="e">
        <f t="shared" si="7"/>
        <v>#DIV/0!</v>
      </c>
      <c r="G29" s="19" t="e">
        <f t="shared" si="7"/>
        <v>#DIV/0!</v>
      </c>
      <c r="H29" s="19" t="e">
        <f t="shared" si="7"/>
        <v>#DIV/0!</v>
      </c>
      <c r="I29" s="19" t="e">
        <f t="shared" si="7"/>
        <v>#DIV/0!</v>
      </c>
    </row>
    <row r="30" spans="2:9" ht="13.5" thickBot="1" x14ac:dyDescent="0.25">
      <c r="B30" s="10"/>
      <c r="C30" s="20"/>
      <c r="D30" s="21" t="e">
        <f>IF(D29&lt;0,"Pagamento realizado", "Saldo devedor")</f>
        <v>#DIV/0!</v>
      </c>
      <c r="E30" s="21" t="e">
        <f>IF(E29&lt;0,"Pagamento realizado", "Saldo devedor")</f>
        <v>#DIV/0!</v>
      </c>
      <c r="F30" s="21" t="e">
        <f>IF(F29&lt;0,"Pagamento realizado", "Saldo devedor")</f>
        <v>#DIV/0!</v>
      </c>
      <c r="G30" s="21" t="e">
        <f>IF(G29&lt;0,"Pagamento realizado", "Saldo devedor")</f>
        <v>#DIV/0!</v>
      </c>
      <c r="H30" s="21" t="e">
        <f>IF(H29&lt;=0,"Pagamento realizado", "Saldo devedor")</f>
        <v>#DIV/0!</v>
      </c>
      <c r="I30" s="21" t="e">
        <f>IF(I29&lt;=0,"Pagamento realizado", "Saldo devedor")</f>
        <v>#DIV/0!</v>
      </c>
    </row>
    <row r="31" spans="2:9" x14ac:dyDescent="0.2">
      <c r="D31" s="22"/>
      <c r="I31" s="23"/>
    </row>
    <row r="32" spans="2:9" x14ac:dyDescent="0.2">
      <c r="C32" s="24" t="s">
        <v>23</v>
      </c>
      <c r="D32" s="25"/>
    </row>
    <row r="33" spans="3:5" x14ac:dyDescent="0.2">
      <c r="C33" s="26" t="s">
        <v>27</v>
      </c>
    </row>
    <row r="34" spans="3:5" x14ac:dyDescent="0.2">
      <c r="C34" s="1" t="s">
        <v>24</v>
      </c>
    </row>
    <row r="35" spans="3:5" x14ac:dyDescent="0.2">
      <c r="C35" s="26" t="s">
        <v>25</v>
      </c>
    </row>
    <row r="36" spans="3:5" x14ac:dyDescent="0.2">
      <c r="C36" s="26" t="s">
        <v>26</v>
      </c>
    </row>
    <row r="40" spans="3:5" x14ac:dyDescent="0.2">
      <c r="D40" s="27"/>
      <c r="E40" s="28"/>
    </row>
    <row r="41" spans="3:5" x14ac:dyDescent="0.2">
      <c r="D41" s="22"/>
      <c r="E41" s="29"/>
    </row>
    <row r="42" spans="3:5" x14ac:dyDescent="0.2">
      <c r="D42" s="25"/>
    </row>
  </sheetData>
  <sheetProtection password="B5CA" sheet="1" objects="1" scenarios="1"/>
  <mergeCells count="1">
    <mergeCell ref="C3:G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2"/>
  <sheetViews>
    <sheetView zoomScale="130" zoomScaleNormal="130" workbookViewId="0">
      <selection activeCell="A8" sqref="A8"/>
    </sheetView>
  </sheetViews>
  <sheetFormatPr defaultRowHeight="12.75" x14ac:dyDescent="0.2"/>
  <cols>
    <col min="1" max="1" width="9.140625" style="1"/>
    <col min="2" max="2" width="2.42578125" style="1" bestFit="1" customWidth="1"/>
    <col min="3" max="3" width="33.42578125" style="1" bestFit="1" customWidth="1"/>
    <col min="4" max="9" width="19.7109375" style="1" bestFit="1" customWidth="1"/>
    <col min="10" max="16384" width="9.140625" style="1"/>
  </cols>
  <sheetData>
    <row r="3" spans="2:9" ht="18.75" x14ac:dyDescent="0.3">
      <c r="C3" s="39" t="s">
        <v>0</v>
      </c>
      <c r="D3" s="39"/>
      <c r="E3" s="39"/>
      <c r="F3" s="39"/>
      <c r="G3" s="39"/>
      <c r="H3" s="2">
        <v>2020</v>
      </c>
    </row>
    <row r="5" spans="2:9" ht="13.5" thickBot="1" x14ac:dyDescent="0.25">
      <c r="C5" s="3"/>
      <c r="D5" s="3"/>
      <c r="E5" s="3"/>
      <c r="F5" s="3"/>
    </row>
    <row r="6" spans="2:9" x14ac:dyDescent="0.2">
      <c r="C6" s="4"/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  <c r="I6" s="5" t="s">
        <v>6</v>
      </c>
    </row>
    <row r="7" spans="2:9" x14ac:dyDescent="0.2">
      <c r="B7" s="1" t="s">
        <v>7</v>
      </c>
      <c r="C7" s="6" t="s">
        <v>8</v>
      </c>
      <c r="D7" s="7"/>
      <c r="E7" s="7"/>
      <c r="F7" s="7"/>
      <c r="G7" s="7"/>
      <c r="H7" s="7"/>
      <c r="I7" s="7"/>
    </row>
    <row r="8" spans="2:9" x14ac:dyDescent="0.2">
      <c r="B8" s="1" t="s">
        <v>9</v>
      </c>
      <c r="C8" s="8" t="s">
        <v>10</v>
      </c>
      <c r="D8" s="9"/>
      <c r="E8" s="9"/>
      <c r="F8" s="9"/>
      <c r="G8" s="9"/>
      <c r="H8" s="9"/>
      <c r="I8" s="9"/>
    </row>
    <row r="9" spans="2:9" x14ac:dyDescent="0.2">
      <c r="C9" s="32" t="s">
        <v>11</v>
      </c>
      <c r="D9" s="33" t="e">
        <f>IF((D8/D7)&gt;35%,"1,5% da RCL","1% da RCL")</f>
        <v>#DIV/0!</v>
      </c>
      <c r="E9" s="33" t="e">
        <f>IF((E8/E7)&gt;35%,"1,5% da RCL","1% da RCL")</f>
        <v>#DIV/0!</v>
      </c>
      <c r="F9" s="33" t="e">
        <f t="shared" ref="F9:I9" si="0">IF((F8/F7)&gt;35%,"1,5% da RCL","1% da RCL")</f>
        <v>#DIV/0!</v>
      </c>
      <c r="G9" s="33" t="e">
        <f t="shared" si="0"/>
        <v>#DIV/0!</v>
      </c>
      <c r="H9" s="33" t="e">
        <f t="shared" si="0"/>
        <v>#DIV/0!</v>
      </c>
      <c r="I9" s="33" t="e">
        <f t="shared" si="0"/>
        <v>#DIV/0!</v>
      </c>
    </row>
    <row r="10" spans="2:9" x14ac:dyDescent="0.2">
      <c r="B10" s="10" t="s">
        <v>12</v>
      </c>
      <c r="C10" s="11" t="s">
        <v>13</v>
      </c>
      <c r="D10" s="31" t="e">
        <f>(D8)/(D7*12)</f>
        <v>#DIV/0!</v>
      </c>
      <c r="E10" s="31" t="e">
        <f>(E8)/(E7*11)</f>
        <v>#DIV/0!</v>
      </c>
      <c r="F10" s="31" t="e">
        <f>(F8)/(F7*10)</f>
        <v>#DIV/0!</v>
      </c>
      <c r="G10" s="31" t="e">
        <f>(G8)/(G7*9)</f>
        <v>#DIV/0!</v>
      </c>
      <c r="H10" s="31" t="e">
        <f>(H8)/(H7*8)</f>
        <v>#DIV/0!</v>
      </c>
      <c r="I10" s="31" t="e">
        <f>(I8)/(I7*7)</f>
        <v>#DIV/0!</v>
      </c>
    </row>
    <row r="11" spans="2:9" x14ac:dyDescent="0.2">
      <c r="B11" s="10"/>
      <c r="C11" s="13"/>
      <c r="D11" s="14" t="e">
        <f>IF(D10&lt;1%,"Pagamento da RCL- 1%","Pagamento pelo Índice")</f>
        <v>#DIV/0!</v>
      </c>
      <c r="E11" s="14" t="e">
        <f t="shared" ref="E11" si="1">IF(E10&lt;1%,"Pagamento da RCL- 1%","Pagamento pelo Índice")</f>
        <v>#DIV/0!</v>
      </c>
      <c r="F11" s="14" t="e">
        <f>IF(F10&lt;1%,"Pagamento da RCL- 1%","Pagamento pelo Índice")</f>
        <v>#DIV/0!</v>
      </c>
      <c r="G11" s="14" t="e">
        <f>IF(G10&lt;1%,"Pagamento da RCL- 1%","Pagamento pelo Índice")</f>
        <v>#DIV/0!</v>
      </c>
      <c r="H11" s="14" t="e">
        <f>IF(H10&lt;1%,"Pagamento da RCL- 1%","Pagamento pelo Índice")</f>
        <v>#DIV/0!</v>
      </c>
      <c r="I11" s="14" t="e">
        <f>IF(I10&lt;1%,"Pagamento da RCL- 1%","Pagamento pelo Índice")</f>
        <v>#DIV/0!</v>
      </c>
    </row>
    <row r="12" spans="2:9" x14ac:dyDescent="0.2">
      <c r="B12" s="10"/>
      <c r="C12" s="11"/>
      <c r="D12" s="15"/>
      <c r="E12" s="16"/>
      <c r="F12" s="16"/>
      <c r="G12" s="16"/>
      <c r="H12" s="16"/>
      <c r="I12" s="16"/>
    </row>
    <row r="13" spans="2:9" x14ac:dyDescent="0.2">
      <c r="B13" s="10" t="s">
        <v>14</v>
      </c>
      <c r="C13" s="13" t="e">
        <f>IF("Pagamento pelo Índice"=D11,"Pagamento pelo Índice","Pagamento da RCL- 1%")</f>
        <v>#DIV/0!</v>
      </c>
      <c r="D13" s="17" t="e">
        <f>IF("Pagamento pelo Índice"=D11,((D10*D7)*1),IF("1% da RCL"=D9,(1%*D7),(1.5%*D7)))</f>
        <v>#DIV/0!</v>
      </c>
      <c r="E13" s="17" t="e">
        <f t="shared" ref="E13:I13" si="2">IF("Pagamento pelo Índice"=E11,((E10*E7)*1),IF("1% da RCL"=E9,(1%*E7),(1.5%*E7)))</f>
        <v>#DIV/0!</v>
      </c>
      <c r="F13" s="17" t="e">
        <f t="shared" si="2"/>
        <v>#DIV/0!</v>
      </c>
      <c r="G13" s="17" t="e">
        <f t="shared" si="2"/>
        <v>#DIV/0!</v>
      </c>
      <c r="H13" s="17" t="e">
        <f t="shared" si="2"/>
        <v>#DIV/0!</v>
      </c>
      <c r="I13" s="17" t="e">
        <f t="shared" si="2"/>
        <v>#DIV/0!</v>
      </c>
    </row>
    <row r="14" spans="2:9" x14ac:dyDescent="0.2">
      <c r="B14" s="10"/>
      <c r="C14" s="11"/>
      <c r="D14" s="18"/>
      <c r="E14" s="15"/>
      <c r="F14" s="15"/>
      <c r="G14" s="15"/>
      <c r="H14" s="15"/>
      <c r="I14" s="15"/>
    </row>
    <row r="15" spans="2:9" x14ac:dyDescent="0.2">
      <c r="B15" s="10"/>
      <c r="C15" s="11"/>
      <c r="D15" s="15"/>
      <c r="E15" s="16"/>
      <c r="F15" s="16"/>
      <c r="G15" s="16"/>
      <c r="H15" s="16"/>
      <c r="I15" s="16"/>
    </row>
    <row r="16" spans="2:9" x14ac:dyDescent="0.2">
      <c r="B16" s="10" t="s">
        <v>15</v>
      </c>
      <c r="C16" s="13" t="s">
        <v>16</v>
      </c>
      <c r="D16" s="19" t="e">
        <f t="shared" ref="D16:I16" si="3">D8-D13</f>
        <v>#DIV/0!</v>
      </c>
      <c r="E16" s="19" t="e">
        <f t="shared" si="3"/>
        <v>#DIV/0!</v>
      </c>
      <c r="F16" s="19" t="e">
        <f t="shared" si="3"/>
        <v>#DIV/0!</v>
      </c>
      <c r="G16" s="19" t="e">
        <f t="shared" si="3"/>
        <v>#DIV/0!</v>
      </c>
      <c r="H16" s="19" t="e">
        <f t="shared" si="3"/>
        <v>#DIV/0!</v>
      </c>
      <c r="I16" s="19" t="e">
        <f t="shared" si="3"/>
        <v>#DIV/0!</v>
      </c>
    </row>
    <row r="17" spans="2:9" ht="13.5" thickBot="1" x14ac:dyDescent="0.25">
      <c r="B17" s="10"/>
      <c r="C17" s="20"/>
      <c r="D17" s="21" t="e">
        <f>IF(D16&lt;0,"Pagamento realizado", "Saldo devedor")</f>
        <v>#DIV/0!</v>
      </c>
      <c r="E17" s="21" t="e">
        <f>IF(E16&lt;0,"Pagamento realizado", "Saldo devedor")</f>
        <v>#DIV/0!</v>
      </c>
      <c r="F17" s="21" t="e">
        <f>IF(F16&lt;0,"Pagamento realizado", "Saldo devedor")</f>
        <v>#DIV/0!</v>
      </c>
      <c r="G17" s="21" t="e">
        <f>IF(G16&lt;0,"Pagamento realizado", "Saldo devedor")</f>
        <v>#DIV/0!</v>
      </c>
      <c r="H17" s="21" t="e">
        <f>IF(H16&lt;=0,"Pagamento realizado", "Saldo devedor")</f>
        <v>#DIV/0!</v>
      </c>
      <c r="I17" s="21" t="e">
        <f>IF(I16&lt;=0,"Pagamento realizado", "Saldo devedor")</f>
        <v>#DIV/0!</v>
      </c>
    </row>
    <row r="18" spans="2:9" ht="13.5" thickBot="1" x14ac:dyDescent="0.25">
      <c r="C18" s="10"/>
      <c r="D18" s="34"/>
      <c r="E18" s="10"/>
      <c r="F18" s="10"/>
      <c r="G18" s="10"/>
      <c r="H18" s="10"/>
      <c r="I18" s="10"/>
    </row>
    <row r="19" spans="2:9" x14ac:dyDescent="0.2">
      <c r="C19" s="35"/>
      <c r="D19" s="36" t="s">
        <v>17</v>
      </c>
      <c r="E19" s="36" t="s">
        <v>18</v>
      </c>
      <c r="F19" s="36" t="s">
        <v>19</v>
      </c>
      <c r="G19" s="36" t="s">
        <v>20</v>
      </c>
      <c r="H19" s="36" t="s">
        <v>21</v>
      </c>
      <c r="I19" s="36" t="s">
        <v>22</v>
      </c>
    </row>
    <row r="20" spans="2:9" x14ac:dyDescent="0.2">
      <c r="B20" s="1" t="s">
        <v>7</v>
      </c>
      <c r="C20" s="13" t="s">
        <v>8</v>
      </c>
      <c r="D20" s="37"/>
      <c r="E20" s="37"/>
      <c r="F20" s="37"/>
      <c r="G20" s="37"/>
      <c r="H20" s="37"/>
      <c r="I20" s="37"/>
    </row>
    <row r="21" spans="2:9" x14ac:dyDescent="0.2">
      <c r="B21" s="1" t="s">
        <v>9</v>
      </c>
      <c r="C21" s="32" t="s">
        <v>10</v>
      </c>
      <c r="D21" s="38"/>
      <c r="E21" s="38"/>
      <c r="F21" s="38"/>
      <c r="G21" s="38"/>
      <c r="H21" s="38"/>
      <c r="I21" s="38"/>
    </row>
    <row r="22" spans="2:9" x14ac:dyDescent="0.2">
      <c r="C22" s="32" t="s">
        <v>11</v>
      </c>
      <c r="D22" s="33" t="e">
        <f>IF((D21/D20)&gt;35%,"1,5% da RCL","1% da RCL")</f>
        <v>#DIV/0!</v>
      </c>
      <c r="E22" s="33" t="e">
        <f t="shared" ref="E22:I22" si="4">IF((E21/E20)&gt;35%,"1,5% da RCL","1% da RCL")</f>
        <v>#DIV/0!</v>
      </c>
      <c r="F22" s="33" t="e">
        <f t="shared" si="4"/>
        <v>#DIV/0!</v>
      </c>
      <c r="G22" s="33" t="e">
        <f t="shared" si="4"/>
        <v>#DIV/0!</v>
      </c>
      <c r="H22" s="33" t="e">
        <f t="shared" si="4"/>
        <v>#DIV/0!</v>
      </c>
      <c r="I22" s="33" t="e">
        <f t="shared" si="4"/>
        <v>#DIV/0!</v>
      </c>
    </row>
    <row r="23" spans="2:9" x14ac:dyDescent="0.2">
      <c r="B23" s="10" t="s">
        <v>12</v>
      </c>
      <c r="C23" s="11" t="s">
        <v>13</v>
      </c>
      <c r="D23" s="31" t="e">
        <f>(D21)/(D20*6)</f>
        <v>#DIV/0!</v>
      </c>
      <c r="E23" s="31" t="e">
        <f>(E21)/(E20*5)</f>
        <v>#DIV/0!</v>
      </c>
      <c r="F23" s="31" t="e">
        <f>(F21)/(F20*4)</f>
        <v>#DIV/0!</v>
      </c>
      <c r="G23" s="31" t="e">
        <f>(G21)/(G20*3)</f>
        <v>#DIV/0!</v>
      </c>
      <c r="H23" s="31" t="e">
        <f>(H21)/(H20*2)</f>
        <v>#DIV/0!</v>
      </c>
      <c r="I23" s="31" t="e">
        <f>(I21)/(I20*1)</f>
        <v>#DIV/0!</v>
      </c>
    </row>
    <row r="24" spans="2:9" x14ac:dyDescent="0.2">
      <c r="B24" s="10"/>
      <c r="C24" s="13"/>
      <c r="D24" s="14" t="e">
        <f>IF(D23&lt;1%,"Pagamento da RCL- 1%","Pagamento pelo Índice")</f>
        <v>#DIV/0!</v>
      </c>
      <c r="E24" s="14" t="e">
        <f t="shared" ref="E24" si="5">IF(E23&lt;1%,"Pagamento da RCL- 1%","Pagamento pelo Índice")</f>
        <v>#DIV/0!</v>
      </c>
      <c r="F24" s="14" t="e">
        <f>IF(F23&lt;1%,"Pagamento da RCL- 1%","Pagamento pelo Índice")</f>
        <v>#DIV/0!</v>
      </c>
      <c r="G24" s="14" t="e">
        <f>IF(G23&lt;1%,"Pagamento da RCL- 1%","Pagamento pelo Índice")</f>
        <v>#DIV/0!</v>
      </c>
      <c r="H24" s="14" t="e">
        <f>IF(H23&lt;1%,"Pagamento da RCL- 1%","Pagamento pelo Índice")</f>
        <v>#DIV/0!</v>
      </c>
      <c r="I24" s="14" t="e">
        <f>IF(I23&lt;1%,"Pagamento da RCL- 1%","Pagamento pelo Índice")</f>
        <v>#DIV/0!</v>
      </c>
    </row>
    <row r="25" spans="2:9" x14ac:dyDescent="0.2">
      <c r="B25" s="10"/>
      <c r="C25" s="11"/>
      <c r="D25" s="15"/>
      <c r="E25" s="16"/>
      <c r="F25" s="16"/>
      <c r="G25" s="16"/>
      <c r="H25" s="16"/>
      <c r="I25" s="16"/>
    </row>
    <row r="26" spans="2:9" x14ac:dyDescent="0.2">
      <c r="B26" s="10" t="s">
        <v>14</v>
      </c>
      <c r="C26" s="13" t="e">
        <f>IF("Pagamento pelo Índice"=D24,"Pagamento pelo Índice","Pagamento da RCL- 1%")</f>
        <v>#DIV/0!</v>
      </c>
      <c r="D26" s="17" t="e">
        <f>IF("Pagamento pelo Índice"=D24,((D23*D20)*1),IF("1% da RCL"=D22,(1%*D20),(1.5%*D20)))</f>
        <v>#DIV/0!</v>
      </c>
      <c r="E26" s="17" t="e">
        <f t="shared" ref="E26:I26" si="6">IF("Pagamento pelo Índice"=E24,((E23*E20)*1),IF("1% da RCL"=E22,(1%*E20),(1.5%*E20)))</f>
        <v>#DIV/0!</v>
      </c>
      <c r="F26" s="17" t="e">
        <f t="shared" si="6"/>
        <v>#DIV/0!</v>
      </c>
      <c r="G26" s="17" t="e">
        <f t="shared" si="6"/>
        <v>#DIV/0!</v>
      </c>
      <c r="H26" s="17" t="e">
        <f t="shared" si="6"/>
        <v>#DIV/0!</v>
      </c>
      <c r="I26" s="17" t="e">
        <f t="shared" si="6"/>
        <v>#DIV/0!</v>
      </c>
    </row>
    <row r="27" spans="2:9" x14ac:dyDescent="0.2">
      <c r="B27" s="10"/>
      <c r="C27" s="11"/>
      <c r="D27" s="18"/>
      <c r="E27" s="15"/>
      <c r="F27" s="15"/>
      <c r="G27" s="15"/>
      <c r="H27" s="15"/>
      <c r="I27" s="15"/>
    </row>
    <row r="28" spans="2:9" x14ac:dyDescent="0.2">
      <c r="B28" s="10"/>
      <c r="C28" s="11"/>
      <c r="D28" s="15"/>
      <c r="E28" s="16"/>
      <c r="F28" s="16"/>
      <c r="G28" s="16"/>
      <c r="H28" s="16"/>
      <c r="I28" s="16"/>
    </row>
    <row r="29" spans="2:9" x14ac:dyDescent="0.2">
      <c r="B29" s="10" t="s">
        <v>15</v>
      </c>
      <c r="C29" s="13" t="s">
        <v>16</v>
      </c>
      <c r="D29" s="19" t="e">
        <f t="shared" ref="D29:I29" si="7">D21-D26</f>
        <v>#DIV/0!</v>
      </c>
      <c r="E29" s="19" t="e">
        <f t="shared" si="7"/>
        <v>#DIV/0!</v>
      </c>
      <c r="F29" s="19" t="e">
        <f t="shared" si="7"/>
        <v>#DIV/0!</v>
      </c>
      <c r="G29" s="19" t="e">
        <f t="shared" si="7"/>
        <v>#DIV/0!</v>
      </c>
      <c r="H29" s="19" t="e">
        <f t="shared" si="7"/>
        <v>#DIV/0!</v>
      </c>
      <c r="I29" s="19" t="e">
        <f t="shared" si="7"/>
        <v>#DIV/0!</v>
      </c>
    </row>
    <row r="30" spans="2:9" ht="13.5" thickBot="1" x14ac:dyDescent="0.25">
      <c r="B30" s="10"/>
      <c r="C30" s="20"/>
      <c r="D30" s="21" t="e">
        <f>IF(D29&lt;0,"Pagamento realizado", "Saldo devedor")</f>
        <v>#DIV/0!</v>
      </c>
      <c r="E30" s="21" t="e">
        <f>IF(E29&lt;0,"Pagamento realizado", "Saldo devedor")</f>
        <v>#DIV/0!</v>
      </c>
      <c r="F30" s="21" t="e">
        <f>IF(F29&lt;0,"Pagamento realizado", "Saldo devedor")</f>
        <v>#DIV/0!</v>
      </c>
      <c r="G30" s="21" t="e">
        <f>IF(G29&lt;0,"Pagamento realizado", "Saldo devedor")</f>
        <v>#DIV/0!</v>
      </c>
      <c r="H30" s="21" t="e">
        <f>IF(H29&lt;=0,"Pagamento realizado", "Saldo devedor")</f>
        <v>#DIV/0!</v>
      </c>
      <c r="I30" s="21" t="e">
        <f>IF(I29&lt;=0,"Pagamento realizado", "Saldo devedor")</f>
        <v>#DIV/0!</v>
      </c>
    </row>
    <row r="31" spans="2:9" x14ac:dyDescent="0.2">
      <c r="D31" s="22"/>
      <c r="I31" s="23"/>
    </row>
    <row r="32" spans="2:9" x14ac:dyDescent="0.2">
      <c r="C32" s="24" t="s">
        <v>23</v>
      </c>
      <c r="D32" s="25"/>
    </row>
    <row r="33" spans="3:5" x14ac:dyDescent="0.2">
      <c r="C33" s="26" t="s">
        <v>27</v>
      </c>
    </row>
    <row r="34" spans="3:5" x14ac:dyDescent="0.2">
      <c r="C34" s="1" t="s">
        <v>24</v>
      </c>
    </row>
    <row r="35" spans="3:5" x14ac:dyDescent="0.2">
      <c r="C35" s="26" t="s">
        <v>25</v>
      </c>
    </row>
    <row r="36" spans="3:5" x14ac:dyDescent="0.2">
      <c r="C36" s="26" t="s">
        <v>26</v>
      </c>
    </row>
    <row r="40" spans="3:5" x14ac:dyDescent="0.2">
      <c r="D40" s="27"/>
      <c r="E40" s="28"/>
    </row>
    <row r="41" spans="3:5" x14ac:dyDescent="0.2">
      <c r="D41" s="22"/>
      <c r="E41" s="29"/>
    </row>
    <row r="42" spans="3:5" x14ac:dyDescent="0.2">
      <c r="D42" s="25"/>
    </row>
  </sheetData>
  <sheetProtection password="B5CA" sheet="1" objects="1" scenarios="1"/>
  <mergeCells count="1">
    <mergeCell ref="C3:G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2016</vt:lpstr>
      <vt:lpstr>2017</vt:lpstr>
      <vt:lpstr>2018</vt:lpstr>
      <vt:lpstr>2019</vt:lpstr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EGEM</cp:lastModifiedBy>
  <dcterms:created xsi:type="dcterms:W3CDTF">2015-07-29T11:25:14Z</dcterms:created>
  <dcterms:modified xsi:type="dcterms:W3CDTF">2015-08-10T19:51:52Z</dcterms:modified>
</cp:coreProperties>
</file>